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ate1904="1" showInkAnnotation="0" defaultThemeVersion="124226"/>
  <mc:AlternateContent xmlns:mc="http://schemas.openxmlformats.org/markup-compatibility/2006">
    <mc:Choice Requires="x15">
      <x15ac:absPath xmlns:x15ac="http://schemas.microsoft.com/office/spreadsheetml/2010/11/ac" url="C:\Users\Balke-Messer\Desktop\Infomail_Zeiterfassung\"/>
    </mc:Choice>
  </mc:AlternateContent>
  <xr:revisionPtr revIDLastSave="0" documentId="8_{E28B1A01-86CE-4CDE-824F-8A3EC8271809}" xr6:coauthVersionLast="47" xr6:coauthVersionMax="47" xr10:uidLastSave="{00000000-0000-0000-0000-000000000000}"/>
  <workbookProtection workbookAlgorithmName="SHA-512" workbookHashValue="cJ/PD8wqhDnB8Y58OkleqCxFboJOQuulu+Xz0f9ALT85MPX5hrv/OsKJh13tSK/mpT9+GLOsPqSPHN8yLGiJDA==" workbookSaltValue="GWTMW5GStpGduTXfmfHb4Q==" workbookSpinCount="100000" lockStructure="1"/>
  <bookViews>
    <workbookView xWindow="28680" yWindow="-120" windowWidth="29040" windowHeight="17520" activeTab="14" xr2:uid="{00000000-000D-0000-FFFF-FFFF00000000}"/>
  </bookViews>
  <sheets>
    <sheet name="Stammdaten" sheetId="26" r:id="rId1"/>
    <sheet name="1" sheetId="37" r:id="rId2"/>
    <sheet name="2" sheetId="40" r:id="rId3"/>
    <sheet name="3" sheetId="41" r:id="rId4"/>
    <sheet name="4" sheetId="42" r:id="rId5"/>
    <sheet name="5" sheetId="43" r:id="rId6"/>
    <sheet name="6" sheetId="44" r:id="rId7"/>
    <sheet name="7" sheetId="45" r:id="rId8"/>
    <sheet name="8" sheetId="46" r:id="rId9"/>
    <sheet name="9" sheetId="47" r:id="rId10"/>
    <sheet name="10" sheetId="48" r:id="rId11"/>
    <sheet name="11" sheetId="49" r:id="rId12"/>
    <sheet name="12" sheetId="50" r:id="rId13"/>
    <sheet name="Summen" sheetId="22" r:id="rId14"/>
    <sheet name="Nutzungshinweise" sheetId="39" r:id="rId15"/>
  </sheets>
  <definedNames>
    <definedName name="_xlnm.Print_Area" localSheetId="1">'1'!$A$1:$Y$72</definedName>
    <definedName name="_xlnm.Print_Area" localSheetId="10">'10'!$A:$Y</definedName>
    <definedName name="_xlnm.Print_Area" localSheetId="11">'11'!$A$1:$Y$72</definedName>
    <definedName name="_xlnm.Print_Area" localSheetId="12">'12'!$A:$Y</definedName>
    <definedName name="_xlnm.Print_Area" localSheetId="2">'2'!$A$1:$Y$72</definedName>
    <definedName name="_xlnm.Print_Area" localSheetId="3">'3'!$A$1:$Y$72</definedName>
    <definedName name="_xlnm.Print_Area" localSheetId="4">'4'!$A:$Y</definedName>
    <definedName name="_xlnm.Print_Area" localSheetId="5">'5'!$A:$Y</definedName>
    <definedName name="_xlnm.Print_Area" localSheetId="6">'6'!$A:$Y</definedName>
    <definedName name="_xlnm.Print_Area" localSheetId="7">'7'!$A:$Y</definedName>
    <definedName name="_xlnm.Print_Area" localSheetId="8">'8'!$A$1:$Y$72</definedName>
    <definedName name="_xlnm.Print_Area" localSheetId="9">'9'!$A$1:$Y$72</definedName>
    <definedName name="_xlnm.Print_Area" localSheetId="13">Summen!$A$1:$E$17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10" i="40" l="1"/>
  <c r="E10" i="41"/>
  <c r="E10" i="42"/>
  <c r="E10" i="43"/>
  <c r="E10" i="44"/>
  <c r="E10" i="45"/>
  <c r="E10" i="46"/>
  <c r="E10" i="47"/>
  <c r="E10" i="48"/>
  <c r="E10" i="49"/>
  <c r="E10" i="50"/>
  <c r="E10" i="37"/>
  <c r="B9" i="37"/>
  <c r="B9" i="41"/>
  <c r="AD17" i="41" s="1"/>
  <c r="B9" i="42"/>
  <c r="AD17" i="42" s="1"/>
  <c r="B9" i="43"/>
  <c r="AD17" i="43" s="1"/>
  <c r="B9" i="44"/>
  <c r="AD17" i="44" s="1"/>
  <c r="B9" i="45"/>
  <c r="AD17" i="45" s="1"/>
  <c r="B9" i="46"/>
  <c r="AD17" i="46" s="1"/>
  <c r="B9" i="47"/>
  <c r="AD17" i="47" s="1"/>
  <c r="B9" i="48"/>
  <c r="AD17" i="48" s="1"/>
  <c r="B9" i="49"/>
  <c r="AD17" i="49" s="1"/>
  <c r="B9" i="50"/>
  <c r="AD17" i="50" s="1"/>
  <c r="B9" i="40"/>
  <c r="AD17" i="40" s="1"/>
  <c r="AB22" i="40" l="1"/>
  <c r="H8" i="40" l="1"/>
  <c r="H8" i="41"/>
  <c r="H8" i="42"/>
  <c r="H8" i="43"/>
  <c r="H8" i="44"/>
  <c r="H8" i="45"/>
  <c r="H8" i="46"/>
  <c r="H8" i="47"/>
  <c r="H8" i="48"/>
  <c r="H8" i="49"/>
  <c r="H8" i="50"/>
  <c r="H8" i="37"/>
  <c r="U6" i="37" l="1"/>
  <c r="V6" i="37"/>
  <c r="J6" i="50" l="1"/>
  <c r="C22" i="50" s="1"/>
  <c r="G22" i="50" s="1"/>
  <c r="J6" i="49"/>
  <c r="C22" i="49" s="1"/>
  <c r="G22" i="49" s="1"/>
  <c r="J6" i="48"/>
  <c r="C22" i="48" s="1"/>
  <c r="G22" i="48" s="1"/>
  <c r="J6" i="47"/>
  <c r="C22" i="47" s="1"/>
  <c r="G22" i="47" s="1"/>
  <c r="J6" i="46"/>
  <c r="C22" i="46" s="1"/>
  <c r="G22" i="46" s="1"/>
  <c r="D56" i="50"/>
  <c r="D15" i="22" s="1"/>
  <c r="D55" i="50"/>
  <c r="C15" i="22" s="1"/>
  <c r="AB52" i="50"/>
  <c r="AB51" i="50"/>
  <c r="AB50" i="50"/>
  <c r="AB49" i="50"/>
  <c r="AB48" i="50"/>
  <c r="AB47" i="50"/>
  <c r="AB46" i="50"/>
  <c r="AB45" i="50"/>
  <c r="AB44" i="50"/>
  <c r="AB43" i="50"/>
  <c r="AB42" i="50"/>
  <c r="AB41" i="50"/>
  <c r="AB40" i="50"/>
  <c r="AB39" i="50"/>
  <c r="AB38" i="50"/>
  <c r="AB37" i="50"/>
  <c r="AB36" i="50"/>
  <c r="AB35" i="50"/>
  <c r="AB34" i="50"/>
  <c r="AB33" i="50"/>
  <c r="AB32" i="50"/>
  <c r="AB31" i="50"/>
  <c r="AB30" i="50"/>
  <c r="AB29" i="50"/>
  <c r="AB28" i="50"/>
  <c r="AB27" i="50"/>
  <c r="AB26" i="50"/>
  <c r="AB25" i="50"/>
  <c r="AB24" i="50"/>
  <c r="AB23" i="50"/>
  <c r="AB22" i="50"/>
  <c r="AA17" i="50"/>
  <c r="L17" i="50"/>
  <c r="K17" i="50"/>
  <c r="I17" i="50"/>
  <c r="H17" i="50"/>
  <c r="G17" i="50"/>
  <c r="M15" i="50"/>
  <c r="M13" i="50"/>
  <c r="L12" i="50"/>
  <c r="K12" i="50"/>
  <c r="I12" i="50"/>
  <c r="H12" i="50"/>
  <c r="G12" i="50"/>
  <c r="D6" i="50"/>
  <c r="B6" i="50"/>
  <c r="D5" i="50"/>
  <c r="D56" i="49"/>
  <c r="D14" i="22" s="1"/>
  <c r="D55" i="49"/>
  <c r="C14" i="22" s="1"/>
  <c r="AB52" i="49"/>
  <c r="AB51" i="49"/>
  <c r="AB50" i="49"/>
  <c r="AB49" i="49"/>
  <c r="AB48" i="49"/>
  <c r="AB47" i="49"/>
  <c r="AB46" i="49"/>
  <c r="AB45" i="49"/>
  <c r="AB44" i="49"/>
  <c r="AB43" i="49"/>
  <c r="AB42" i="49"/>
  <c r="AB41" i="49"/>
  <c r="AB40" i="49"/>
  <c r="AB39" i="49"/>
  <c r="AB38" i="49"/>
  <c r="AB37" i="49"/>
  <c r="AB36" i="49"/>
  <c r="AB35" i="49"/>
  <c r="AB34" i="49"/>
  <c r="AB33" i="49"/>
  <c r="AB32" i="49"/>
  <c r="AB31" i="49"/>
  <c r="AB30" i="49"/>
  <c r="AB29" i="49"/>
  <c r="AB28" i="49"/>
  <c r="AB27" i="49"/>
  <c r="AB26" i="49"/>
  <c r="AB25" i="49"/>
  <c r="AB24" i="49"/>
  <c r="AB23" i="49"/>
  <c r="AB22" i="49"/>
  <c r="AA17" i="49"/>
  <c r="L17" i="49"/>
  <c r="K17" i="49"/>
  <c r="I17" i="49"/>
  <c r="H17" i="49"/>
  <c r="G17" i="49"/>
  <c r="M15" i="49"/>
  <c r="L14" i="49"/>
  <c r="M13" i="49"/>
  <c r="L12" i="49"/>
  <c r="K12" i="49"/>
  <c r="I12" i="49"/>
  <c r="H12" i="49"/>
  <c r="G12" i="49"/>
  <c r="D6" i="49"/>
  <c r="B6" i="49"/>
  <c r="D5" i="49"/>
  <c r="D56" i="48"/>
  <c r="D13" i="22" s="1"/>
  <c r="D55" i="48"/>
  <c r="C13" i="22" s="1"/>
  <c r="AB52" i="48"/>
  <c r="AB51" i="48"/>
  <c r="AB50" i="48"/>
  <c r="AB49" i="48"/>
  <c r="AB48" i="48"/>
  <c r="AB47" i="48"/>
  <c r="AB46" i="48"/>
  <c r="AB45" i="48"/>
  <c r="AB44" i="48"/>
  <c r="AB43" i="48"/>
  <c r="AB42" i="48"/>
  <c r="AB41" i="48"/>
  <c r="AB40" i="48"/>
  <c r="AB39" i="48"/>
  <c r="AB38" i="48"/>
  <c r="AB37" i="48"/>
  <c r="AB36" i="48"/>
  <c r="AB35" i="48"/>
  <c r="AB34" i="48"/>
  <c r="AB33" i="48"/>
  <c r="AB32" i="48"/>
  <c r="AB31" i="48"/>
  <c r="AB30" i="48"/>
  <c r="AB29" i="48"/>
  <c r="AB28" i="48"/>
  <c r="AB27" i="48"/>
  <c r="AB26" i="48"/>
  <c r="AB25" i="48"/>
  <c r="AB24" i="48"/>
  <c r="AB23" i="48"/>
  <c r="AB22" i="48"/>
  <c r="AA17" i="48"/>
  <c r="L17" i="48"/>
  <c r="K17" i="48"/>
  <c r="I17" i="48"/>
  <c r="H17" i="48"/>
  <c r="G17" i="48"/>
  <c r="M15" i="48"/>
  <c r="M13" i="48"/>
  <c r="L12" i="48"/>
  <c r="K12" i="48"/>
  <c r="I12" i="48"/>
  <c r="H12" i="48"/>
  <c r="G12" i="48"/>
  <c r="D6" i="48"/>
  <c r="B6" i="48"/>
  <c r="D5" i="48"/>
  <c r="D56" i="47"/>
  <c r="D12" i="22" s="1"/>
  <c r="D55" i="47"/>
  <c r="C12" i="22" s="1"/>
  <c r="AB52" i="47"/>
  <c r="AB51" i="47"/>
  <c r="AB50" i="47"/>
  <c r="AB49" i="47"/>
  <c r="AB48" i="47"/>
  <c r="AB47" i="47"/>
  <c r="AB46" i="47"/>
  <c r="AB45" i="47"/>
  <c r="AB44" i="47"/>
  <c r="AB43" i="47"/>
  <c r="AB42" i="47"/>
  <c r="AB41" i="47"/>
  <c r="AB40" i="47"/>
  <c r="AB39" i="47"/>
  <c r="AB38" i="47"/>
  <c r="AB37" i="47"/>
  <c r="AB36" i="47"/>
  <c r="AB35" i="47"/>
  <c r="AB34" i="47"/>
  <c r="AB33" i="47"/>
  <c r="AB32" i="47"/>
  <c r="AB31" i="47"/>
  <c r="AB30" i="47"/>
  <c r="AB29" i="47"/>
  <c r="AB28" i="47"/>
  <c r="AB27" i="47"/>
  <c r="AB26" i="47"/>
  <c r="AB25" i="47"/>
  <c r="AB24" i="47"/>
  <c r="AB23" i="47"/>
  <c r="AB22" i="47"/>
  <c r="AA17" i="47"/>
  <c r="L17" i="47"/>
  <c r="K17" i="47"/>
  <c r="I17" i="47"/>
  <c r="H17" i="47"/>
  <c r="G17" i="47"/>
  <c r="M15" i="47"/>
  <c r="M13" i="47"/>
  <c r="L12" i="47"/>
  <c r="K12" i="47"/>
  <c r="I12" i="47"/>
  <c r="H12" i="47"/>
  <c r="G12" i="47"/>
  <c r="D6" i="47"/>
  <c r="B6" i="47"/>
  <c r="D5" i="47"/>
  <c r="D56" i="46"/>
  <c r="D11" i="22" s="1"/>
  <c r="D55" i="46"/>
  <c r="C11" i="22" s="1"/>
  <c r="AB52" i="46"/>
  <c r="AB51" i="46"/>
  <c r="AB50" i="46"/>
  <c r="AB49" i="46"/>
  <c r="AB48" i="46"/>
  <c r="AB47" i="46"/>
  <c r="AB46" i="46"/>
  <c r="AB45" i="46"/>
  <c r="AB44" i="46"/>
  <c r="AB43" i="46"/>
  <c r="AB42" i="46"/>
  <c r="AB41" i="46"/>
  <c r="AB40" i="46"/>
  <c r="AB39" i="46"/>
  <c r="AB38" i="46"/>
  <c r="AB37" i="46"/>
  <c r="AB36" i="46"/>
  <c r="AB35" i="46"/>
  <c r="AB34" i="46"/>
  <c r="AB33" i="46"/>
  <c r="AB32" i="46"/>
  <c r="AB31" i="46"/>
  <c r="AB30" i="46"/>
  <c r="AB29" i="46"/>
  <c r="AB28" i="46"/>
  <c r="AB27" i="46"/>
  <c r="AB26" i="46"/>
  <c r="AB25" i="46"/>
  <c r="AB24" i="46"/>
  <c r="AB23" i="46"/>
  <c r="AB22" i="46"/>
  <c r="AA17" i="46"/>
  <c r="L17" i="46"/>
  <c r="K17" i="46"/>
  <c r="I17" i="46"/>
  <c r="H17" i="46"/>
  <c r="G17" i="46"/>
  <c r="M15" i="46"/>
  <c r="M13" i="46"/>
  <c r="L12" i="46"/>
  <c r="K12" i="46"/>
  <c r="I12" i="46"/>
  <c r="H12" i="46"/>
  <c r="G12" i="46"/>
  <c r="D6" i="46"/>
  <c r="B6" i="46"/>
  <c r="D5" i="46"/>
  <c r="J6" i="45"/>
  <c r="C22" i="45" s="1"/>
  <c r="G22" i="45" s="1"/>
  <c r="D56" i="45"/>
  <c r="D10" i="22" s="1"/>
  <c r="D55" i="45"/>
  <c r="C10" i="22" s="1"/>
  <c r="AB52" i="45"/>
  <c r="AB51" i="45"/>
  <c r="AB50" i="45"/>
  <c r="AB49" i="45"/>
  <c r="AB48" i="45"/>
  <c r="AB47" i="45"/>
  <c r="AB46" i="45"/>
  <c r="AB45" i="45"/>
  <c r="AB44" i="45"/>
  <c r="AB43" i="45"/>
  <c r="AB42" i="45"/>
  <c r="AB41" i="45"/>
  <c r="AB40" i="45"/>
  <c r="AB39" i="45"/>
  <c r="AB38" i="45"/>
  <c r="AB37" i="45"/>
  <c r="AB36" i="45"/>
  <c r="AB35" i="45"/>
  <c r="AB34" i="45"/>
  <c r="AB33" i="45"/>
  <c r="AB32" i="45"/>
  <c r="AB31" i="45"/>
  <c r="AB30" i="45"/>
  <c r="AB29" i="45"/>
  <c r="AB28" i="45"/>
  <c r="AB27" i="45"/>
  <c r="AB26" i="45"/>
  <c r="AB25" i="45"/>
  <c r="AB24" i="45"/>
  <c r="AB23" i="45"/>
  <c r="AB22" i="45"/>
  <c r="AA17" i="45"/>
  <c r="L17" i="45"/>
  <c r="K17" i="45"/>
  <c r="I17" i="45"/>
  <c r="H17" i="45"/>
  <c r="G17" i="45"/>
  <c r="M15" i="45"/>
  <c r="M13" i="45"/>
  <c r="L12" i="45"/>
  <c r="K12" i="45"/>
  <c r="I12" i="45"/>
  <c r="H12" i="45"/>
  <c r="G12" i="45"/>
  <c r="D6" i="45"/>
  <c r="B6" i="45"/>
  <c r="D5" i="45"/>
  <c r="J6" i="44"/>
  <c r="C22" i="44" s="1"/>
  <c r="G22" i="44" s="1"/>
  <c r="D56" i="44"/>
  <c r="D9" i="22" s="1"/>
  <c r="D55" i="44"/>
  <c r="C9" i="22" s="1"/>
  <c r="AB52" i="44"/>
  <c r="AB51" i="44"/>
  <c r="AB50" i="44"/>
  <c r="AB49" i="44"/>
  <c r="AB48" i="44"/>
  <c r="AB47" i="44"/>
  <c r="AB46" i="44"/>
  <c r="AB45" i="44"/>
  <c r="AB44" i="44"/>
  <c r="AB43" i="44"/>
  <c r="AB42" i="44"/>
  <c r="AB41" i="44"/>
  <c r="AB40" i="44"/>
  <c r="AB39" i="44"/>
  <c r="AB38" i="44"/>
  <c r="AB37" i="44"/>
  <c r="AB36" i="44"/>
  <c r="AB35" i="44"/>
  <c r="AB34" i="44"/>
  <c r="AB33" i="44"/>
  <c r="AB32" i="44"/>
  <c r="AB31" i="44"/>
  <c r="AB30" i="44"/>
  <c r="AB29" i="44"/>
  <c r="AB28" i="44"/>
  <c r="AB27" i="44"/>
  <c r="AB26" i="44"/>
  <c r="AB25" i="44"/>
  <c r="AB24" i="44"/>
  <c r="AB23" i="44"/>
  <c r="AB22" i="44"/>
  <c r="AA17" i="44"/>
  <c r="L17" i="44"/>
  <c r="K17" i="44"/>
  <c r="I17" i="44"/>
  <c r="H17" i="44"/>
  <c r="G17" i="44"/>
  <c r="M15" i="44"/>
  <c r="M13" i="44"/>
  <c r="L12" i="44"/>
  <c r="K12" i="44"/>
  <c r="I12" i="44"/>
  <c r="H12" i="44"/>
  <c r="G12" i="44"/>
  <c r="D6" i="44"/>
  <c r="B6" i="44"/>
  <c r="D5" i="44"/>
  <c r="J6" i="43"/>
  <c r="C22" i="43" s="1"/>
  <c r="G22" i="43" s="1"/>
  <c r="D56" i="43"/>
  <c r="D8" i="22" s="1"/>
  <c r="D55" i="43"/>
  <c r="C8" i="22" s="1"/>
  <c r="AB52" i="43"/>
  <c r="AB51" i="43"/>
  <c r="AB50" i="43"/>
  <c r="AB49" i="43"/>
  <c r="AB48" i="43"/>
  <c r="AB47" i="43"/>
  <c r="AB46" i="43"/>
  <c r="AB45" i="43"/>
  <c r="AB44" i="43"/>
  <c r="AB43" i="43"/>
  <c r="AB42" i="43"/>
  <c r="AB41" i="43"/>
  <c r="AB40" i="43"/>
  <c r="AB39" i="43"/>
  <c r="AB38" i="43"/>
  <c r="AB37" i="43"/>
  <c r="AB36" i="43"/>
  <c r="AB35" i="43"/>
  <c r="AB34" i="43"/>
  <c r="AB33" i="43"/>
  <c r="AB32" i="43"/>
  <c r="AB31" i="43"/>
  <c r="AB30" i="43"/>
  <c r="AB29" i="43"/>
  <c r="AB28" i="43"/>
  <c r="AB27" i="43"/>
  <c r="AB26" i="43"/>
  <c r="AB25" i="43"/>
  <c r="AB24" i="43"/>
  <c r="AB23" i="43"/>
  <c r="AB22" i="43"/>
  <c r="AA17" i="43"/>
  <c r="L17" i="43"/>
  <c r="K17" i="43"/>
  <c r="I17" i="43"/>
  <c r="H17" i="43"/>
  <c r="G17" i="43"/>
  <c r="M15" i="43"/>
  <c r="M13" i="43"/>
  <c r="L12" i="43"/>
  <c r="K12" i="43"/>
  <c r="I12" i="43"/>
  <c r="H12" i="43"/>
  <c r="G12" i="43"/>
  <c r="D6" i="43"/>
  <c r="B6" i="43"/>
  <c r="D5" i="43"/>
  <c r="J6" i="42"/>
  <c r="C22" i="42" s="1"/>
  <c r="D56" i="42"/>
  <c r="D7" i="22" s="1"/>
  <c r="D55" i="42"/>
  <c r="C7" i="22" s="1"/>
  <c r="AB52" i="42"/>
  <c r="AB51" i="42"/>
  <c r="AB50" i="42"/>
  <c r="AB49" i="42"/>
  <c r="AB48" i="42"/>
  <c r="AB47" i="42"/>
  <c r="AB46" i="42"/>
  <c r="AB45" i="42"/>
  <c r="AB44" i="42"/>
  <c r="AB43" i="42"/>
  <c r="AB42" i="42"/>
  <c r="AB41" i="42"/>
  <c r="AB40" i="42"/>
  <c r="AB39" i="42"/>
  <c r="AB38" i="42"/>
  <c r="AB37" i="42"/>
  <c r="AB36" i="42"/>
  <c r="AB35" i="42"/>
  <c r="AB34" i="42"/>
  <c r="AB33" i="42"/>
  <c r="AB32" i="42"/>
  <c r="AB31" i="42"/>
  <c r="AB30" i="42"/>
  <c r="AB29" i="42"/>
  <c r="AB28" i="42"/>
  <c r="AB27" i="42"/>
  <c r="AB26" i="42"/>
  <c r="AB25" i="42"/>
  <c r="AB24" i="42"/>
  <c r="AB23" i="42"/>
  <c r="AB22" i="42"/>
  <c r="AA17" i="42"/>
  <c r="L17" i="42"/>
  <c r="K17" i="42"/>
  <c r="I17" i="42"/>
  <c r="H17" i="42"/>
  <c r="G17" i="42"/>
  <c r="M15" i="42"/>
  <c r="M13" i="42"/>
  <c r="L12" i="42"/>
  <c r="K12" i="42"/>
  <c r="I12" i="42"/>
  <c r="H12" i="42"/>
  <c r="G12" i="42"/>
  <c r="D6" i="42"/>
  <c r="B6" i="42"/>
  <c r="D5" i="42"/>
  <c r="J6" i="41"/>
  <c r="C22" i="41" s="1"/>
  <c r="G22" i="41" s="1"/>
  <c r="D56" i="41"/>
  <c r="D6" i="22" s="1"/>
  <c r="D55" i="41"/>
  <c r="C6" i="22" s="1"/>
  <c r="AB52" i="41"/>
  <c r="AB51" i="41"/>
  <c r="AB50" i="41"/>
  <c r="AB49" i="41"/>
  <c r="AB48" i="41"/>
  <c r="AB47" i="41"/>
  <c r="AB46" i="41"/>
  <c r="AB45" i="41"/>
  <c r="AB44" i="41"/>
  <c r="AB43" i="41"/>
  <c r="AB42" i="41"/>
  <c r="AB41" i="41"/>
  <c r="AB40" i="41"/>
  <c r="AB39" i="41"/>
  <c r="AB38" i="41"/>
  <c r="AB37" i="41"/>
  <c r="AB36" i="41"/>
  <c r="AB35" i="41"/>
  <c r="AB34" i="41"/>
  <c r="AB33" i="41"/>
  <c r="AB32" i="41"/>
  <c r="AB31" i="41"/>
  <c r="AB30" i="41"/>
  <c r="AB29" i="41"/>
  <c r="AB28" i="41"/>
  <c r="AB27" i="41"/>
  <c r="AB26" i="41"/>
  <c r="AB25" i="41"/>
  <c r="AB24" i="41"/>
  <c r="AB23" i="41"/>
  <c r="AB22" i="41"/>
  <c r="AA17" i="41"/>
  <c r="L17" i="41"/>
  <c r="K17" i="41"/>
  <c r="I17" i="41"/>
  <c r="H17" i="41"/>
  <c r="G17" i="41"/>
  <c r="M15" i="41"/>
  <c r="M13" i="41"/>
  <c r="L12" i="41"/>
  <c r="K12" i="41"/>
  <c r="I12" i="41"/>
  <c r="H12" i="41"/>
  <c r="G12" i="41"/>
  <c r="D6" i="41"/>
  <c r="B6" i="41"/>
  <c r="D5" i="41"/>
  <c r="D56" i="37"/>
  <c r="D4" i="22" s="1"/>
  <c r="D55" i="37"/>
  <c r="C4" i="22" s="1"/>
  <c r="AB23" i="40"/>
  <c r="AB24" i="40"/>
  <c r="AB25" i="40"/>
  <c r="AB26" i="40"/>
  <c r="AB27" i="40"/>
  <c r="AB28" i="40"/>
  <c r="AB29" i="40"/>
  <c r="AB30" i="40"/>
  <c r="AB31" i="40"/>
  <c r="AB32" i="40"/>
  <c r="AB33" i="40"/>
  <c r="AB34" i="40"/>
  <c r="AB35" i="40"/>
  <c r="AB36" i="40"/>
  <c r="AB37" i="40"/>
  <c r="AB38" i="40"/>
  <c r="AB39" i="40"/>
  <c r="AB40" i="40"/>
  <c r="AB41" i="40"/>
  <c r="AB42" i="40"/>
  <c r="AB43" i="40"/>
  <c r="AB44" i="40"/>
  <c r="AB45" i="40"/>
  <c r="AB46" i="40"/>
  <c r="AB47" i="40"/>
  <c r="AB48" i="40"/>
  <c r="AB49" i="40"/>
  <c r="AB50" i="40"/>
  <c r="AB51" i="40"/>
  <c r="AB52" i="40"/>
  <c r="AB23" i="37"/>
  <c r="AB24" i="37"/>
  <c r="AB25" i="37"/>
  <c r="AB26" i="37"/>
  <c r="AB27" i="37"/>
  <c r="AB28" i="37"/>
  <c r="AB29" i="37"/>
  <c r="AB30" i="37"/>
  <c r="AB31" i="37"/>
  <c r="AB32" i="37"/>
  <c r="AB33" i="37"/>
  <c r="AB34" i="37"/>
  <c r="AB35" i="37"/>
  <c r="AB36" i="37"/>
  <c r="AB37" i="37"/>
  <c r="AB38" i="37"/>
  <c r="AB39" i="37"/>
  <c r="AB40" i="37"/>
  <c r="AB41" i="37"/>
  <c r="AB42" i="37"/>
  <c r="AB43" i="37"/>
  <c r="AB44" i="37"/>
  <c r="AB45" i="37"/>
  <c r="AB46" i="37"/>
  <c r="AB47" i="37"/>
  <c r="AB48" i="37"/>
  <c r="AB49" i="37"/>
  <c r="AB50" i="37"/>
  <c r="AB51" i="37"/>
  <c r="AB52" i="37"/>
  <c r="AB22" i="37"/>
  <c r="B22" i="42" l="1"/>
  <c r="G22" i="42"/>
  <c r="Z22" i="44"/>
  <c r="B22" i="47"/>
  <c r="G14" i="43"/>
  <c r="L14" i="45"/>
  <c r="L14" i="46"/>
  <c r="L14" i="48"/>
  <c r="I14" i="48"/>
  <c r="K14" i="48"/>
  <c r="L14" i="50"/>
  <c r="G14" i="48"/>
  <c r="H14" i="48"/>
  <c r="G14" i="44"/>
  <c r="G14" i="50"/>
  <c r="L14" i="42"/>
  <c r="G14" i="45"/>
  <c r="I14" i="44"/>
  <c r="H14" i="45"/>
  <c r="G14" i="49"/>
  <c r="I14" i="45"/>
  <c r="G14" i="46"/>
  <c r="H14" i="49"/>
  <c r="K14" i="45"/>
  <c r="H14" i="46"/>
  <c r="I14" i="49"/>
  <c r="C23" i="48"/>
  <c r="B22" i="48"/>
  <c r="C23" i="47"/>
  <c r="C23" i="50"/>
  <c r="B22" i="50"/>
  <c r="H14" i="50"/>
  <c r="I14" i="50"/>
  <c r="B22" i="49"/>
  <c r="C23" i="49"/>
  <c r="Z23" i="49" s="1"/>
  <c r="C23" i="46"/>
  <c r="B22" i="46"/>
  <c r="I14" i="46"/>
  <c r="C23" i="45"/>
  <c r="B22" i="45"/>
  <c r="C23" i="44"/>
  <c r="B22" i="44"/>
  <c r="H14" i="44"/>
  <c r="K14" i="44"/>
  <c r="B22" i="43"/>
  <c r="C23" i="43"/>
  <c r="B23" i="43" s="1"/>
  <c r="H14" i="43"/>
  <c r="I14" i="43"/>
  <c r="K14" i="43"/>
  <c r="C23" i="42"/>
  <c r="K14" i="42"/>
  <c r="I14" i="42"/>
  <c r="H14" i="42"/>
  <c r="B22" i="41"/>
  <c r="C23" i="41"/>
  <c r="Z23" i="41" s="1"/>
  <c r="J6" i="40"/>
  <c r="C22" i="40" s="1"/>
  <c r="G22" i="40" s="1"/>
  <c r="D56" i="40"/>
  <c r="D5" i="22" s="1"/>
  <c r="D55" i="40"/>
  <c r="C5" i="22" s="1"/>
  <c r="AA17" i="40"/>
  <c r="L17" i="40"/>
  <c r="K17" i="40"/>
  <c r="I17" i="40"/>
  <c r="H17" i="40"/>
  <c r="G17" i="40"/>
  <c r="M15" i="40"/>
  <c r="M13" i="40"/>
  <c r="L12" i="40"/>
  <c r="K12" i="40"/>
  <c r="I12" i="40"/>
  <c r="H12" i="40"/>
  <c r="G12" i="40"/>
  <c r="D6" i="40"/>
  <c r="B6" i="40"/>
  <c r="D5" i="40"/>
  <c r="X6" i="37"/>
  <c r="H23" i="49" l="1"/>
  <c r="G23" i="49" s="1"/>
  <c r="H23" i="41"/>
  <c r="G23" i="41" s="1"/>
  <c r="H22" i="44"/>
  <c r="Z22" i="40"/>
  <c r="AE17" i="45"/>
  <c r="AF17" i="45" s="1"/>
  <c r="AG17" i="45" s="1"/>
  <c r="AH17" i="45" s="1"/>
  <c r="AE17" i="48"/>
  <c r="AF17" i="48" s="1"/>
  <c r="AG17" i="48" s="1"/>
  <c r="AH17" i="48" s="1"/>
  <c r="C24" i="47"/>
  <c r="G24" i="47" s="1"/>
  <c r="M14" i="48"/>
  <c r="AA14" i="45"/>
  <c r="C18" i="45" s="1"/>
  <c r="B23" i="47"/>
  <c r="M14" i="45"/>
  <c r="AA14" i="48"/>
  <c r="C18" i="48" s="1"/>
  <c r="C24" i="43"/>
  <c r="C24" i="48"/>
  <c r="B23" i="48"/>
  <c r="B23" i="50"/>
  <c r="C24" i="50"/>
  <c r="G24" i="50" s="1"/>
  <c r="C24" i="49"/>
  <c r="B23" i="49"/>
  <c r="C24" i="46"/>
  <c r="B23" i="46"/>
  <c r="C24" i="45"/>
  <c r="G24" i="45" s="1"/>
  <c r="B23" i="45"/>
  <c r="B23" i="44"/>
  <c r="C24" i="44"/>
  <c r="G24" i="44" s="1"/>
  <c r="C24" i="42"/>
  <c r="G24" i="42" s="1"/>
  <c r="B23" i="42"/>
  <c r="C24" i="41"/>
  <c r="G24" i="41" s="1"/>
  <c r="B23" i="41"/>
  <c r="C23" i="40"/>
  <c r="C24" i="40" s="1"/>
  <c r="G24" i="40" s="1"/>
  <c r="B22" i="40"/>
  <c r="L14" i="40"/>
  <c r="K14" i="40"/>
  <c r="I14" i="40"/>
  <c r="H14" i="40"/>
  <c r="B6" i="37"/>
  <c r="J6" i="37"/>
  <c r="C22" i="37" s="1"/>
  <c r="G22" i="37" s="1"/>
  <c r="AA17" i="37"/>
  <c r="AD17" i="37" s="1"/>
  <c r="Z17" i="37"/>
  <c r="AF21" i="37" s="1"/>
  <c r="L17" i="37"/>
  <c r="K17" i="37"/>
  <c r="I17" i="37"/>
  <c r="H17" i="37"/>
  <c r="G17" i="37"/>
  <c r="M15" i="37"/>
  <c r="M13" i="37"/>
  <c r="L12" i="37"/>
  <c r="K12" i="37"/>
  <c r="I12" i="37"/>
  <c r="H12" i="37"/>
  <c r="G12" i="37"/>
  <c r="D6" i="37"/>
  <c r="D5" i="37"/>
  <c r="C25" i="43" l="1"/>
  <c r="G24" i="43"/>
  <c r="C25" i="48"/>
  <c r="G25" i="48" s="1"/>
  <c r="G24" i="48"/>
  <c r="G24" i="49"/>
  <c r="Z24" i="46"/>
  <c r="H24" i="46" s="1"/>
  <c r="G24" i="46"/>
  <c r="H22" i="40"/>
  <c r="J22" i="40" s="1"/>
  <c r="B24" i="47"/>
  <c r="AC22" i="50"/>
  <c r="AD22" i="50" s="1"/>
  <c r="T22" i="50" s="1"/>
  <c r="AC22" i="47"/>
  <c r="AD22" i="47" s="1"/>
  <c r="T22" i="47" s="1"/>
  <c r="AC22" i="44"/>
  <c r="AD22" i="44" s="1"/>
  <c r="T22" i="44" s="1"/>
  <c r="I22" i="44"/>
  <c r="Z22" i="45"/>
  <c r="Z24" i="45"/>
  <c r="Z23" i="45"/>
  <c r="Z22" i="48"/>
  <c r="Z24" i="48"/>
  <c r="Z23" i="48"/>
  <c r="C25" i="47"/>
  <c r="J22" i="44"/>
  <c r="B24" i="43"/>
  <c r="B24" i="48"/>
  <c r="C25" i="50"/>
  <c r="G25" i="50" s="1"/>
  <c r="B24" i="50"/>
  <c r="C25" i="49"/>
  <c r="G25" i="49" s="1"/>
  <c r="B24" i="49"/>
  <c r="AC23" i="49"/>
  <c r="AD23" i="49" s="1"/>
  <c r="T23" i="49" s="1"/>
  <c r="I23" i="49"/>
  <c r="J23" i="49"/>
  <c r="AC24" i="47"/>
  <c r="AD24" i="47" s="1"/>
  <c r="T24" i="47" s="1"/>
  <c r="C25" i="46"/>
  <c r="B24" i="46"/>
  <c r="C25" i="45"/>
  <c r="B24" i="45"/>
  <c r="C25" i="44"/>
  <c r="G25" i="44" s="1"/>
  <c r="B24" i="44"/>
  <c r="C26" i="43"/>
  <c r="B25" i="43"/>
  <c r="C25" i="42"/>
  <c r="G25" i="42" s="1"/>
  <c r="B24" i="42"/>
  <c r="C25" i="41"/>
  <c r="G25" i="41" s="1"/>
  <c r="B24" i="41"/>
  <c r="AC23" i="41"/>
  <c r="AD23" i="41" s="1"/>
  <c r="T23" i="41" s="1"/>
  <c r="I23" i="41"/>
  <c r="J23" i="41"/>
  <c r="B23" i="40"/>
  <c r="B22" i="37"/>
  <c r="C25" i="40"/>
  <c r="G25" i="40" s="1"/>
  <c r="B24" i="40"/>
  <c r="C23" i="37"/>
  <c r="B25" i="48" l="1"/>
  <c r="C26" i="48"/>
  <c r="B26" i="48" s="1"/>
  <c r="Z25" i="48"/>
  <c r="H25" i="48" s="1"/>
  <c r="Z25" i="45"/>
  <c r="H25" i="45" s="1"/>
  <c r="G25" i="45"/>
  <c r="G26" i="43"/>
  <c r="T26" i="43" s="1"/>
  <c r="G25" i="46"/>
  <c r="C26" i="47"/>
  <c r="C27" i="47" s="1"/>
  <c r="G25" i="47"/>
  <c r="Z25" i="43"/>
  <c r="H25" i="43" s="1"/>
  <c r="G25" i="43"/>
  <c r="AC25" i="43" s="1"/>
  <c r="AD25" i="43" s="1"/>
  <c r="T25" i="43" s="1"/>
  <c r="AA22" i="44"/>
  <c r="V23" i="49"/>
  <c r="W23" i="49"/>
  <c r="X23" i="49"/>
  <c r="U23" i="49"/>
  <c r="V23" i="41"/>
  <c r="W23" i="41"/>
  <c r="X23" i="41"/>
  <c r="U23" i="41"/>
  <c r="H24" i="48"/>
  <c r="J24" i="48" s="1"/>
  <c r="H23" i="48"/>
  <c r="H23" i="45"/>
  <c r="H24" i="45"/>
  <c r="J24" i="45" s="1"/>
  <c r="H22" i="48"/>
  <c r="H22" i="45"/>
  <c r="AA23" i="41"/>
  <c r="R24" i="47"/>
  <c r="Q24" i="47" s="1"/>
  <c r="R22" i="44"/>
  <c r="Q22" i="44" s="1"/>
  <c r="R22" i="50"/>
  <c r="Q22" i="50" s="1"/>
  <c r="AC22" i="48"/>
  <c r="AD22" i="48" s="1"/>
  <c r="T22" i="48" s="1"/>
  <c r="AC22" i="40"/>
  <c r="AD22" i="40" s="1"/>
  <c r="T22" i="40" s="1"/>
  <c r="I22" i="40"/>
  <c r="AA22" i="40" s="1"/>
  <c r="AC24" i="48"/>
  <c r="AD24" i="48" s="1"/>
  <c r="T24" i="48" s="1"/>
  <c r="AC24" i="43"/>
  <c r="AD24" i="43" s="1"/>
  <c r="T24" i="43" s="1"/>
  <c r="B25" i="47"/>
  <c r="AA23" i="49"/>
  <c r="AC24" i="50"/>
  <c r="AD24" i="50" s="1"/>
  <c r="T24" i="50" s="1"/>
  <c r="C26" i="50"/>
  <c r="B25" i="50"/>
  <c r="AC24" i="49"/>
  <c r="AD24" i="49" s="1"/>
  <c r="T24" i="49" s="1"/>
  <c r="C26" i="49"/>
  <c r="B25" i="49"/>
  <c r="C27" i="48"/>
  <c r="Z27" i="48" s="1"/>
  <c r="AC25" i="48"/>
  <c r="AD25" i="48" s="1"/>
  <c r="T25" i="48" s="1"/>
  <c r="C26" i="46"/>
  <c r="B25" i="46"/>
  <c r="C26" i="45"/>
  <c r="B25" i="45"/>
  <c r="AC24" i="45"/>
  <c r="AD24" i="45" s="1"/>
  <c r="T24" i="45" s="1"/>
  <c r="AC24" i="44"/>
  <c r="AD24" i="44" s="1"/>
  <c r="T24" i="44" s="1"/>
  <c r="C26" i="44"/>
  <c r="G26" i="44" s="1"/>
  <c r="T26" i="44" s="1"/>
  <c r="B25" i="44"/>
  <c r="C27" i="43"/>
  <c r="B26" i="43"/>
  <c r="C26" i="42"/>
  <c r="B25" i="42"/>
  <c r="AC24" i="42"/>
  <c r="AD24" i="42" s="1"/>
  <c r="T24" i="42" s="1"/>
  <c r="C26" i="41"/>
  <c r="B25" i="41"/>
  <c r="AC24" i="41"/>
  <c r="AD24" i="41" s="1"/>
  <c r="T24" i="41" s="1"/>
  <c r="AC24" i="40"/>
  <c r="AD24" i="40" s="1"/>
  <c r="T24" i="40" s="1"/>
  <c r="C26" i="40"/>
  <c r="B25" i="40"/>
  <c r="C24" i="37"/>
  <c r="G24" i="37" s="1"/>
  <c r="B23" i="37"/>
  <c r="X25" i="48" l="1"/>
  <c r="J25" i="43"/>
  <c r="G26" i="48"/>
  <c r="T26" i="48" s="1"/>
  <c r="Z26" i="48"/>
  <c r="H26" i="48" s="1"/>
  <c r="I26" i="48" s="1"/>
  <c r="B26" i="47"/>
  <c r="I25" i="43"/>
  <c r="AA25" i="43" s="1"/>
  <c r="G26" i="50"/>
  <c r="T26" i="50" s="1"/>
  <c r="G26" i="47"/>
  <c r="T26" i="47" s="1"/>
  <c r="G26" i="42"/>
  <c r="T26" i="42" s="1"/>
  <c r="G26" i="40"/>
  <c r="T26" i="40" s="1"/>
  <c r="G26" i="49"/>
  <c r="T26" i="49" s="1"/>
  <c r="Z26" i="45"/>
  <c r="G26" i="45"/>
  <c r="T26" i="45" s="1"/>
  <c r="G26" i="46"/>
  <c r="T26" i="46" s="1"/>
  <c r="G26" i="41"/>
  <c r="T26" i="41" s="1"/>
  <c r="W25" i="48"/>
  <c r="X25" i="43"/>
  <c r="W25" i="43"/>
  <c r="V25" i="43"/>
  <c r="U25" i="43"/>
  <c r="V25" i="48"/>
  <c r="U25" i="48"/>
  <c r="G23" i="45"/>
  <c r="AC23" i="45" s="1"/>
  <c r="AD23" i="45" s="1"/>
  <c r="T23" i="45" s="1"/>
  <c r="G23" i="48"/>
  <c r="AC23" i="48" s="1"/>
  <c r="AD23" i="48" s="1"/>
  <c r="I24" i="45"/>
  <c r="AA24" i="45" s="1"/>
  <c r="H27" i="48"/>
  <c r="R23" i="41"/>
  <c r="Q23" i="41" s="1"/>
  <c r="R23" i="49"/>
  <c r="Q23" i="49" s="1"/>
  <c r="R24" i="44"/>
  <c r="Q24" i="44" s="1"/>
  <c r="R24" i="49"/>
  <c r="Q24" i="49" s="1"/>
  <c r="R24" i="50"/>
  <c r="Q24" i="50" s="1"/>
  <c r="R24" i="40"/>
  <c r="Q24" i="40" s="1"/>
  <c r="R25" i="48"/>
  <c r="Q25" i="48" s="1"/>
  <c r="R24" i="43"/>
  <c r="Q24" i="43" s="1"/>
  <c r="R24" i="42"/>
  <c r="Q24" i="42" s="1"/>
  <c r="R24" i="45"/>
  <c r="Q24" i="45" s="1"/>
  <c r="R25" i="43"/>
  <c r="Q25" i="43" s="1"/>
  <c r="R24" i="41"/>
  <c r="Q24" i="41" s="1"/>
  <c r="R24" i="48"/>
  <c r="Q24" i="48" s="1"/>
  <c r="R22" i="48"/>
  <c r="Q22" i="48" s="1"/>
  <c r="R22" i="40"/>
  <c r="Q22" i="40" s="1"/>
  <c r="R22" i="47"/>
  <c r="Q22" i="47" s="1"/>
  <c r="J22" i="48"/>
  <c r="AC22" i="45"/>
  <c r="AD22" i="45" s="1"/>
  <c r="T22" i="45" s="1"/>
  <c r="I22" i="48"/>
  <c r="I22" i="45"/>
  <c r="J22" i="45"/>
  <c r="I25" i="48"/>
  <c r="AA25" i="48" s="1"/>
  <c r="I24" i="48"/>
  <c r="AA24" i="48" s="1"/>
  <c r="J25" i="48"/>
  <c r="AC25" i="47"/>
  <c r="AD25" i="47" s="1"/>
  <c r="T25" i="47" s="1"/>
  <c r="AC24" i="46"/>
  <c r="AD24" i="46" s="1"/>
  <c r="T24" i="46" s="1"/>
  <c r="J24" i="46"/>
  <c r="I24" i="46"/>
  <c r="J25" i="45"/>
  <c r="C27" i="50"/>
  <c r="B26" i="50"/>
  <c r="AC25" i="50"/>
  <c r="AD25" i="50" s="1"/>
  <c r="T25" i="50" s="1"/>
  <c r="C27" i="49"/>
  <c r="B26" i="49"/>
  <c r="AC25" i="49"/>
  <c r="AD25" i="49" s="1"/>
  <c r="T25" i="49" s="1"/>
  <c r="C28" i="48"/>
  <c r="Z28" i="48" s="1"/>
  <c r="B27" i="48"/>
  <c r="AC26" i="48"/>
  <c r="AD26" i="48" s="1"/>
  <c r="C28" i="47"/>
  <c r="Z28" i="47" s="1"/>
  <c r="B27" i="47"/>
  <c r="AC25" i="46"/>
  <c r="AD25" i="46" s="1"/>
  <c r="T25" i="46" s="1"/>
  <c r="C27" i="46"/>
  <c r="B26" i="46"/>
  <c r="C27" i="45"/>
  <c r="Z27" i="45" s="1"/>
  <c r="B26" i="45"/>
  <c r="AC25" i="45"/>
  <c r="AD25" i="45" s="1"/>
  <c r="T25" i="45" s="1"/>
  <c r="I25" i="45"/>
  <c r="C27" i="44"/>
  <c r="B26" i="44"/>
  <c r="AC25" i="44"/>
  <c r="AD25" i="44" s="1"/>
  <c r="T25" i="44" s="1"/>
  <c r="C28" i="43"/>
  <c r="B27" i="43"/>
  <c r="AC26" i="43"/>
  <c r="AD26" i="43" s="1"/>
  <c r="C27" i="42"/>
  <c r="Z27" i="42" s="1"/>
  <c r="B26" i="42"/>
  <c r="AC25" i="42"/>
  <c r="AD25" i="42" s="1"/>
  <c r="T25" i="42" s="1"/>
  <c r="C27" i="41"/>
  <c r="B26" i="41"/>
  <c r="AC25" i="41"/>
  <c r="AD25" i="41" s="1"/>
  <c r="T25" i="41" s="1"/>
  <c r="C27" i="40"/>
  <c r="B26" i="40"/>
  <c r="AC25" i="40"/>
  <c r="AD25" i="40" s="1"/>
  <c r="T25" i="40" s="1"/>
  <c r="C25" i="37"/>
  <c r="G25" i="37" s="1"/>
  <c r="B24" i="37"/>
  <c r="J26" i="48" l="1"/>
  <c r="V26" i="48"/>
  <c r="U26" i="48"/>
  <c r="W26" i="48"/>
  <c r="X26" i="48"/>
  <c r="V26" i="45"/>
  <c r="X26" i="45"/>
  <c r="W26" i="45"/>
  <c r="U26" i="45"/>
  <c r="H26" i="45"/>
  <c r="J26" i="45" s="1"/>
  <c r="I23" i="45"/>
  <c r="AA23" i="45" s="1"/>
  <c r="J23" i="45"/>
  <c r="J23" i="48"/>
  <c r="G27" i="48"/>
  <c r="T27" i="48" s="1"/>
  <c r="R23" i="45"/>
  <c r="Q23" i="45" s="1"/>
  <c r="T23" i="48"/>
  <c r="R23" i="48"/>
  <c r="Q23" i="48" s="1"/>
  <c r="I23" i="48"/>
  <c r="AA23" i="48" s="1"/>
  <c r="H28" i="48"/>
  <c r="G28" i="48" s="1"/>
  <c r="T28" i="48" s="1"/>
  <c r="H27" i="42"/>
  <c r="H28" i="47"/>
  <c r="G28" i="47" s="1"/>
  <c r="T28" i="47" s="1"/>
  <c r="U28" i="47" s="1"/>
  <c r="H27" i="45"/>
  <c r="AA24" i="46"/>
  <c r="AA22" i="48"/>
  <c r="AA22" i="45"/>
  <c r="R24" i="46"/>
  <c r="Q24" i="46" s="1"/>
  <c r="R26" i="43"/>
  <c r="Q26" i="43" s="1"/>
  <c r="R25" i="45"/>
  <c r="Q25" i="45" s="1"/>
  <c r="R25" i="50"/>
  <c r="Q25" i="50" s="1"/>
  <c r="R25" i="49"/>
  <c r="Q25" i="49" s="1"/>
  <c r="R25" i="41"/>
  <c r="Q25" i="41" s="1"/>
  <c r="R26" i="48"/>
  <c r="Q26" i="48" s="1"/>
  <c r="R25" i="42"/>
  <c r="Q25" i="42" s="1"/>
  <c r="R25" i="44"/>
  <c r="Q25" i="44" s="1"/>
  <c r="R25" i="40"/>
  <c r="Q25" i="40" s="1"/>
  <c r="R25" i="47"/>
  <c r="Q25" i="47" s="1"/>
  <c r="R22" i="45"/>
  <c r="Q22" i="45" s="1"/>
  <c r="AA26" i="48"/>
  <c r="AA25" i="45"/>
  <c r="C28" i="50"/>
  <c r="Z28" i="50" s="1"/>
  <c r="B27" i="50"/>
  <c r="AC26" i="50"/>
  <c r="AD26" i="50" s="1"/>
  <c r="C28" i="49"/>
  <c r="B27" i="49"/>
  <c r="AC26" i="49"/>
  <c r="AD26" i="49" s="1"/>
  <c r="C29" i="48"/>
  <c r="Z29" i="48" s="1"/>
  <c r="B28" i="48"/>
  <c r="C29" i="47"/>
  <c r="B28" i="47"/>
  <c r="C28" i="46"/>
  <c r="B27" i="46"/>
  <c r="AC26" i="46"/>
  <c r="AD26" i="46" s="1"/>
  <c r="B27" i="45"/>
  <c r="C28" i="45"/>
  <c r="Z28" i="45" s="1"/>
  <c r="AC26" i="45"/>
  <c r="AD26" i="45" s="1"/>
  <c r="C28" i="44"/>
  <c r="B27" i="44"/>
  <c r="AC26" i="44"/>
  <c r="AD26" i="44" s="1"/>
  <c r="C29" i="43"/>
  <c r="B28" i="43"/>
  <c r="C28" i="42"/>
  <c r="B27" i="42"/>
  <c r="AC26" i="42"/>
  <c r="AD26" i="42" s="1"/>
  <c r="AC26" i="41"/>
  <c r="AD26" i="41" s="1"/>
  <c r="C28" i="41"/>
  <c r="B27" i="41"/>
  <c r="C28" i="40"/>
  <c r="B27" i="40"/>
  <c r="AC26" i="40"/>
  <c r="AD26" i="40" s="1"/>
  <c r="C26" i="37"/>
  <c r="B25" i="37"/>
  <c r="I26" i="45" l="1"/>
  <c r="AA26" i="45" s="1"/>
  <c r="G26" i="37"/>
  <c r="T26" i="37" s="1"/>
  <c r="J27" i="48"/>
  <c r="I27" i="48"/>
  <c r="AA27" i="48" s="1"/>
  <c r="AC27" i="48"/>
  <c r="AD27" i="48" s="1"/>
  <c r="R27" i="48" s="1"/>
  <c r="Q27" i="48" s="1"/>
  <c r="V28" i="47"/>
  <c r="W28" i="47"/>
  <c r="X28" i="47"/>
  <c r="G27" i="45"/>
  <c r="I27" i="45" s="1"/>
  <c r="G27" i="42"/>
  <c r="AC27" i="42" s="1"/>
  <c r="AD27" i="42" s="1"/>
  <c r="H28" i="50"/>
  <c r="G28" i="50" s="1"/>
  <c r="T28" i="50" s="1"/>
  <c r="W28" i="50" s="1"/>
  <c r="H29" i="48"/>
  <c r="G29" i="48" s="1"/>
  <c r="T29" i="48" s="1"/>
  <c r="H28" i="45"/>
  <c r="G28" i="45" s="1"/>
  <c r="T28" i="45" s="1"/>
  <c r="R25" i="46"/>
  <c r="Q25" i="46" s="1"/>
  <c r="R26" i="49"/>
  <c r="Q26" i="49" s="1"/>
  <c r="R26" i="45"/>
  <c r="Q26" i="45" s="1"/>
  <c r="R26" i="40"/>
  <c r="Q26" i="40" s="1"/>
  <c r="R26" i="50"/>
  <c r="Q26" i="50" s="1"/>
  <c r="R26" i="42"/>
  <c r="Q26" i="42" s="1"/>
  <c r="R26" i="41"/>
  <c r="Q26" i="41" s="1"/>
  <c r="R26" i="44"/>
  <c r="Q26" i="44" s="1"/>
  <c r="R26" i="46"/>
  <c r="Q26" i="46" s="1"/>
  <c r="J28" i="48"/>
  <c r="C29" i="50"/>
  <c r="Z29" i="50" s="1"/>
  <c r="B28" i="50"/>
  <c r="C29" i="49"/>
  <c r="B28" i="49"/>
  <c r="C30" i="48"/>
  <c r="B29" i="48"/>
  <c r="I28" i="48"/>
  <c r="AC28" i="48"/>
  <c r="AD28" i="48" s="1"/>
  <c r="C30" i="47"/>
  <c r="G30" i="47" s="1"/>
  <c r="B29" i="47"/>
  <c r="I28" i="47"/>
  <c r="AC28" i="47"/>
  <c r="AD28" i="47" s="1"/>
  <c r="J28" i="47"/>
  <c r="C29" i="46"/>
  <c r="B28" i="46"/>
  <c r="C29" i="45"/>
  <c r="Z29" i="45" s="1"/>
  <c r="B28" i="45"/>
  <c r="C29" i="44"/>
  <c r="Z29" i="44" s="1"/>
  <c r="B28" i="44"/>
  <c r="C30" i="43"/>
  <c r="G30" i="43" s="1"/>
  <c r="B29" i="43"/>
  <c r="C29" i="42"/>
  <c r="B28" i="42"/>
  <c r="C29" i="41"/>
  <c r="B28" i="41"/>
  <c r="C29" i="40"/>
  <c r="B28" i="40"/>
  <c r="C27" i="37"/>
  <c r="B26" i="37"/>
  <c r="AC27" i="45" l="1"/>
  <c r="AD27" i="45" s="1"/>
  <c r="Z30" i="48"/>
  <c r="H30" i="48" s="1"/>
  <c r="G30" i="48"/>
  <c r="I27" i="42"/>
  <c r="AA27" i="42" s="1"/>
  <c r="J27" i="42"/>
  <c r="T27" i="42"/>
  <c r="U27" i="42" s="1"/>
  <c r="J27" i="45"/>
  <c r="U28" i="50"/>
  <c r="V28" i="50"/>
  <c r="X28" i="50"/>
  <c r="T27" i="45"/>
  <c r="H29" i="50"/>
  <c r="G29" i="50" s="1"/>
  <c r="T29" i="50" s="1"/>
  <c r="U29" i="50" s="1"/>
  <c r="H29" i="45"/>
  <c r="G29" i="45" s="1"/>
  <c r="T29" i="45" s="1"/>
  <c r="H29" i="44"/>
  <c r="G29" i="44" s="1"/>
  <c r="T29" i="44" s="1"/>
  <c r="W29" i="44" s="1"/>
  <c r="R27" i="42"/>
  <c r="Q27" i="42" s="1"/>
  <c r="R28" i="47"/>
  <c r="Q28" i="47" s="1"/>
  <c r="R28" i="48"/>
  <c r="Q28" i="48" s="1"/>
  <c r="AA28" i="48"/>
  <c r="AA27" i="45"/>
  <c r="J28" i="50"/>
  <c r="J28" i="45"/>
  <c r="J29" i="48"/>
  <c r="AA28" i="47"/>
  <c r="C30" i="50"/>
  <c r="G30" i="50" s="1"/>
  <c r="B29" i="50"/>
  <c r="I28" i="50"/>
  <c r="AC28" i="50"/>
  <c r="AD28" i="50" s="1"/>
  <c r="C30" i="49"/>
  <c r="B29" i="49"/>
  <c r="B30" i="48"/>
  <c r="C31" i="48"/>
  <c r="I29" i="48"/>
  <c r="AC29" i="48"/>
  <c r="AD29" i="48" s="1"/>
  <c r="B30" i="47"/>
  <c r="C31" i="47"/>
  <c r="C30" i="46"/>
  <c r="G30" i="46" s="1"/>
  <c r="B29" i="46"/>
  <c r="C30" i="45"/>
  <c r="B29" i="45"/>
  <c r="I28" i="45"/>
  <c r="AC28" i="45"/>
  <c r="AD28" i="45" s="1"/>
  <c r="C30" i="44"/>
  <c r="B29" i="44"/>
  <c r="C31" i="43"/>
  <c r="B30" i="43"/>
  <c r="C30" i="42"/>
  <c r="G30" i="42" s="1"/>
  <c r="B29" i="42"/>
  <c r="C30" i="41"/>
  <c r="B29" i="41"/>
  <c r="C30" i="40"/>
  <c r="G30" i="40" s="1"/>
  <c r="B29" i="40"/>
  <c r="C28" i="37"/>
  <c r="B27" i="37"/>
  <c r="V27" i="42" l="1"/>
  <c r="X27" i="42"/>
  <c r="W27" i="42"/>
  <c r="Z30" i="49"/>
  <c r="H30" i="49" s="1"/>
  <c r="G30" i="49"/>
  <c r="G31" i="47"/>
  <c r="T31" i="47" s="1"/>
  <c r="G30" i="44"/>
  <c r="Z30" i="45"/>
  <c r="H30" i="45" s="1"/>
  <c r="G30" i="45"/>
  <c r="Z31" i="48"/>
  <c r="H31" i="48" s="1"/>
  <c r="G31" i="48"/>
  <c r="T31" i="48" s="1"/>
  <c r="Z30" i="41"/>
  <c r="H30" i="41" s="1"/>
  <c r="G30" i="41"/>
  <c r="G31" i="43"/>
  <c r="T31" i="43" s="1"/>
  <c r="U29" i="44"/>
  <c r="X29" i="44"/>
  <c r="V29" i="44"/>
  <c r="V29" i="50"/>
  <c r="X29" i="50"/>
  <c r="W29" i="50"/>
  <c r="X27" i="45"/>
  <c r="U27" i="45"/>
  <c r="V27" i="45"/>
  <c r="W27" i="45"/>
  <c r="R27" i="45"/>
  <c r="Q27" i="45" s="1"/>
  <c r="R28" i="50"/>
  <c r="Q28" i="50" s="1"/>
  <c r="AA29" i="48"/>
  <c r="J30" i="48"/>
  <c r="J29" i="45"/>
  <c r="AA28" i="45"/>
  <c r="AA28" i="50"/>
  <c r="J29" i="44"/>
  <c r="J29" i="50"/>
  <c r="C31" i="50"/>
  <c r="B30" i="50"/>
  <c r="I29" i="50"/>
  <c r="AC29" i="50"/>
  <c r="AD29" i="50" s="1"/>
  <c r="C31" i="49"/>
  <c r="B30" i="49"/>
  <c r="B31" i="48"/>
  <c r="C32" i="48"/>
  <c r="I30" i="48"/>
  <c r="AC30" i="48"/>
  <c r="AD30" i="48" s="1"/>
  <c r="T30" i="48" s="1"/>
  <c r="C32" i="47"/>
  <c r="G32" i="47" s="1"/>
  <c r="T32" i="47" s="1"/>
  <c r="B31" i="47"/>
  <c r="AC30" i="47"/>
  <c r="AD30" i="47" s="1"/>
  <c r="T30" i="47" s="1"/>
  <c r="C31" i="46"/>
  <c r="B30" i="46"/>
  <c r="AC29" i="45"/>
  <c r="AD29" i="45" s="1"/>
  <c r="I29" i="45"/>
  <c r="C31" i="45"/>
  <c r="B30" i="45"/>
  <c r="C31" i="44"/>
  <c r="B30" i="44"/>
  <c r="I29" i="44"/>
  <c r="AC29" i="44"/>
  <c r="AD29" i="44" s="1"/>
  <c r="C32" i="43"/>
  <c r="B31" i="43"/>
  <c r="AC30" i="43"/>
  <c r="AD30" i="43" s="1"/>
  <c r="T30" i="43" s="1"/>
  <c r="B30" i="42"/>
  <c r="C31" i="42"/>
  <c r="C31" i="41"/>
  <c r="B30" i="41"/>
  <c r="B30" i="40"/>
  <c r="C31" i="40"/>
  <c r="C29" i="37"/>
  <c r="B28" i="37"/>
  <c r="Z31" i="46" l="1"/>
  <c r="G31" i="46"/>
  <c r="T31" i="46" s="1"/>
  <c r="G31" i="40"/>
  <c r="T31" i="40" s="1"/>
  <c r="G31" i="49"/>
  <c r="T31" i="49" s="1"/>
  <c r="Z32" i="48"/>
  <c r="H32" i="48" s="1"/>
  <c r="G32" i="48"/>
  <c r="T32" i="48" s="1"/>
  <c r="G31" i="41"/>
  <c r="T31" i="41" s="1"/>
  <c r="G31" i="44"/>
  <c r="T31" i="44" s="1"/>
  <c r="Z32" i="43"/>
  <c r="H32" i="43" s="1"/>
  <c r="G32" i="43"/>
  <c r="T32" i="43" s="1"/>
  <c r="Z31" i="45"/>
  <c r="G31" i="45"/>
  <c r="T31" i="45" s="1"/>
  <c r="G31" i="42"/>
  <c r="T31" i="42" s="1"/>
  <c r="G31" i="50"/>
  <c r="T31" i="50" s="1"/>
  <c r="R30" i="43"/>
  <c r="Q30" i="43" s="1"/>
  <c r="R29" i="50"/>
  <c r="Q29" i="50" s="1"/>
  <c r="R28" i="45"/>
  <c r="Q28" i="45" s="1"/>
  <c r="R29" i="48"/>
  <c r="Q29" i="48" s="1"/>
  <c r="R29" i="44"/>
  <c r="Q29" i="44" s="1"/>
  <c r="R30" i="48"/>
  <c r="Q30" i="48" s="1"/>
  <c r="R29" i="45"/>
  <c r="Q29" i="45" s="1"/>
  <c r="R30" i="47"/>
  <c r="Q30" i="47" s="1"/>
  <c r="AA30" i="48"/>
  <c r="AA29" i="45"/>
  <c r="J30" i="45"/>
  <c r="AA29" i="50"/>
  <c r="AA29" i="44"/>
  <c r="J30" i="49"/>
  <c r="J31" i="48"/>
  <c r="C32" i="50"/>
  <c r="B31" i="50"/>
  <c r="AC30" i="50"/>
  <c r="AD30" i="50" s="1"/>
  <c r="T30" i="50" s="1"/>
  <c r="C32" i="49"/>
  <c r="B31" i="49"/>
  <c r="I30" i="49"/>
  <c r="AA30" i="49" s="1"/>
  <c r="AC30" i="49"/>
  <c r="AD30" i="49" s="1"/>
  <c r="T30" i="49" s="1"/>
  <c r="C33" i="48"/>
  <c r="B32" i="48"/>
  <c r="AC31" i="48"/>
  <c r="AD31" i="48" s="1"/>
  <c r="I31" i="48"/>
  <c r="C33" i="47"/>
  <c r="B32" i="47"/>
  <c r="AC31" i="47"/>
  <c r="AD31" i="47" s="1"/>
  <c r="AC30" i="46"/>
  <c r="AD30" i="46" s="1"/>
  <c r="T30" i="46" s="1"/>
  <c r="C32" i="46"/>
  <c r="B31" i="46"/>
  <c r="I30" i="45"/>
  <c r="AC30" i="45"/>
  <c r="AD30" i="45" s="1"/>
  <c r="T30" i="45" s="1"/>
  <c r="C32" i="45"/>
  <c r="B31" i="45"/>
  <c r="C32" i="44"/>
  <c r="B31" i="44"/>
  <c r="AC30" i="44"/>
  <c r="AD30" i="44" s="1"/>
  <c r="T30" i="44" s="1"/>
  <c r="C33" i="43"/>
  <c r="B32" i="43"/>
  <c r="AC31" i="43"/>
  <c r="AD31" i="43" s="1"/>
  <c r="C32" i="42"/>
  <c r="B31" i="42"/>
  <c r="AC30" i="42"/>
  <c r="AD30" i="42" s="1"/>
  <c r="T30" i="42" s="1"/>
  <c r="C32" i="41"/>
  <c r="B31" i="41"/>
  <c r="I30" i="41"/>
  <c r="AA30" i="41" s="1"/>
  <c r="AC30" i="41"/>
  <c r="AD30" i="41" s="1"/>
  <c r="T30" i="41" s="1"/>
  <c r="J30" i="41"/>
  <c r="C32" i="40"/>
  <c r="B31" i="40"/>
  <c r="AC30" i="40"/>
  <c r="AD30" i="40" s="1"/>
  <c r="T30" i="40" s="1"/>
  <c r="C30" i="37"/>
  <c r="G30" i="37" s="1"/>
  <c r="B29" i="37"/>
  <c r="W31" i="46" l="1"/>
  <c r="X31" i="46"/>
  <c r="H31" i="45"/>
  <c r="I31" i="45" s="1"/>
  <c r="U32" i="48"/>
  <c r="V32" i="48"/>
  <c r="W32" i="48"/>
  <c r="X32" i="48"/>
  <c r="U32" i="43"/>
  <c r="W32" i="43"/>
  <c r="X32" i="43"/>
  <c r="V32" i="43"/>
  <c r="U31" i="46"/>
  <c r="G32" i="50"/>
  <c r="T32" i="50" s="1"/>
  <c r="G33" i="43"/>
  <c r="T33" i="43" s="1"/>
  <c r="G32" i="41"/>
  <c r="T32" i="41" s="1"/>
  <c r="G32" i="46"/>
  <c r="T32" i="46" s="1"/>
  <c r="Z33" i="48"/>
  <c r="G33" i="48"/>
  <c r="T33" i="48" s="1"/>
  <c r="G32" i="44"/>
  <c r="T32" i="44" s="1"/>
  <c r="V31" i="46"/>
  <c r="G32" i="40"/>
  <c r="T32" i="40" s="1"/>
  <c r="G32" i="42"/>
  <c r="T32" i="42" s="1"/>
  <c r="Z32" i="45"/>
  <c r="G32" i="45"/>
  <c r="T32" i="45" s="1"/>
  <c r="G33" i="47"/>
  <c r="T33" i="47" s="1"/>
  <c r="G32" i="49"/>
  <c r="T32" i="49" s="1"/>
  <c r="H31" i="46"/>
  <c r="J31" i="46" s="1"/>
  <c r="R31" i="48"/>
  <c r="Q31" i="48" s="1"/>
  <c r="R30" i="42"/>
  <c r="Q30" i="42" s="1"/>
  <c r="R30" i="44"/>
  <c r="Q30" i="44" s="1"/>
  <c r="R30" i="46"/>
  <c r="Q30" i="46" s="1"/>
  <c r="R30" i="49"/>
  <c r="Q30" i="49" s="1"/>
  <c r="R30" i="45"/>
  <c r="Q30" i="45" s="1"/>
  <c r="R31" i="43"/>
  <c r="Q31" i="43" s="1"/>
  <c r="R30" i="50"/>
  <c r="Q30" i="50" s="1"/>
  <c r="R30" i="40"/>
  <c r="Q30" i="40" s="1"/>
  <c r="R31" i="47"/>
  <c r="Q31" i="47" s="1"/>
  <c r="R30" i="41"/>
  <c r="Q30" i="41" s="1"/>
  <c r="AA30" i="45"/>
  <c r="AA31" i="48"/>
  <c r="J32" i="43"/>
  <c r="J32" i="48"/>
  <c r="C33" i="50"/>
  <c r="G33" i="50" s="1"/>
  <c r="T33" i="50" s="1"/>
  <c r="B32" i="50"/>
  <c r="AC31" i="50"/>
  <c r="AD31" i="50" s="1"/>
  <c r="C33" i="49"/>
  <c r="B32" i="49"/>
  <c r="AC31" i="49"/>
  <c r="AD31" i="49" s="1"/>
  <c r="AC32" i="48"/>
  <c r="AD32" i="48" s="1"/>
  <c r="I32" i="48"/>
  <c r="C34" i="48"/>
  <c r="Z34" i="48" s="1"/>
  <c r="B33" i="48"/>
  <c r="AC32" i="47"/>
  <c r="AD32" i="47" s="1"/>
  <c r="C34" i="47"/>
  <c r="B33" i="47"/>
  <c r="C33" i="46"/>
  <c r="B32" i="46"/>
  <c r="AC31" i="46"/>
  <c r="AD31" i="46" s="1"/>
  <c r="C33" i="45"/>
  <c r="B32" i="45"/>
  <c r="AC31" i="45"/>
  <c r="AD31" i="45" s="1"/>
  <c r="C33" i="44"/>
  <c r="B32" i="44"/>
  <c r="AC31" i="44"/>
  <c r="AD31" i="44" s="1"/>
  <c r="AC32" i="43"/>
  <c r="AD32" i="43" s="1"/>
  <c r="I32" i="43"/>
  <c r="AA32" i="43" s="1"/>
  <c r="C34" i="43"/>
  <c r="B33" i="43"/>
  <c r="AC31" i="42"/>
  <c r="AD31" i="42" s="1"/>
  <c r="C33" i="42"/>
  <c r="G33" i="42" s="1"/>
  <c r="T33" i="42" s="1"/>
  <c r="B32" i="42"/>
  <c r="C33" i="41"/>
  <c r="B32" i="41"/>
  <c r="AC31" i="41"/>
  <c r="AD31" i="41" s="1"/>
  <c r="AC31" i="40"/>
  <c r="AD31" i="40" s="1"/>
  <c r="C33" i="40"/>
  <c r="G33" i="40" s="1"/>
  <c r="T33" i="40" s="1"/>
  <c r="B32" i="40"/>
  <c r="B30" i="37"/>
  <c r="C31" i="37"/>
  <c r="V33" i="48" l="1"/>
  <c r="J31" i="45"/>
  <c r="I31" i="46"/>
  <c r="AA31" i="46" s="1"/>
  <c r="H32" i="45"/>
  <c r="J32" i="45" s="1"/>
  <c r="H33" i="48"/>
  <c r="J33" i="48" s="1"/>
  <c r="U33" i="48"/>
  <c r="G33" i="49"/>
  <c r="T33" i="49" s="1"/>
  <c r="G33" i="41"/>
  <c r="T33" i="41" s="1"/>
  <c r="G33" i="44"/>
  <c r="T33" i="44" s="1"/>
  <c r="X33" i="48"/>
  <c r="Z33" i="45"/>
  <c r="G33" i="45"/>
  <c r="T33" i="45" s="1"/>
  <c r="G33" i="46"/>
  <c r="T33" i="46" s="1"/>
  <c r="W33" i="48"/>
  <c r="G31" i="37"/>
  <c r="T31" i="37" s="1"/>
  <c r="H34" i="48"/>
  <c r="G34" i="48" s="1"/>
  <c r="T34" i="48" s="1"/>
  <c r="R31" i="45"/>
  <c r="Q31" i="45" s="1"/>
  <c r="R31" i="49"/>
  <c r="Q31" i="49" s="1"/>
  <c r="R32" i="47"/>
  <c r="Q32" i="47" s="1"/>
  <c r="R32" i="43"/>
  <c r="Q32" i="43" s="1"/>
  <c r="R31" i="50"/>
  <c r="Q31" i="50" s="1"/>
  <c r="R31" i="40"/>
  <c r="Q31" i="40" s="1"/>
  <c r="R31" i="42"/>
  <c r="Q31" i="42" s="1"/>
  <c r="R31" i="44"/>
  <c r="Q31" i="44" s="1"/>
  <c r="R32" i="48"/>
  <c r="Q32" i="48" s="1"/>
  <c r="R31" i="46"/>
  <c r="Q31" i="46" s="1"/>
  <c r="R31" i="41"/>
  <c r="Q31" i="41" s="1"/>
  <c r="AA31" i="45"/>
  <c r="AA32" i="48"/>
  <c r="AC32" i="50"/>
  <c r="AD32" i="50" s="1"/>
  <c r="C34" i="50"/>
  <c r="B33" i="50"/>
  <c r="AC32" i="49"/>
  <c r="AD32" i="49" s="1"/>
  <c r="C34" i="49"/>
  <c r="B33" i="49"/>
  <c r="AC33" i="48"/>
  <c r="AD33" i="48" s="1"/>
  <c r="C35" i="48"/>
  <c r="Z35" i="48" s="1"/>
  <c r="B34" i="48"/>
  <c r="AC33" i="47"/>
  <c r="AD33" i="47" s="1"/>
  <c r="C35" i="47"/>
  <c r="Z35" i="47" s="1"/>
  <c r="B34" i="47"/>
  <c r="AC32" i="46"/>
  <c r="AD32" i="46" s="1"/>
  <c r="C34" i="46"/>
  <c r="B33" i="46"/>
  <c r="AC32" i="45"/>
  <c r="AD32" i="45" s="1"/>
  <c r="C34" i="45"/>
  <c r="Z34" i="45" s="1"/>
  <c r="B33" i="45"/>
  <c r="AC32" i="44"/>
  <c r="AD32" i="44" s="1"/>
  <c r="C34" i="44"/>
  <c r="B33" i="44"/>
  <c r="AC33" i="43"/>
  <c r="AD33" i="43" s="1"/>
  <c r="C35" i="43"/>
  <c r="B34" i="43"/>
  <c r="AC32" i="42"/>
  <c r="AD32" i="42" s="1"/>
  <c r="C34" i="42"/>
  <c r="Z34" i="42" s="1"/>
  <c r="B33" i="42"/>
  <c r="AC32" i="41"/>
  <c r="AD32" i="41" s="1"/>
  <c r="C34" i="41"/>
  <c r="B33" i="41"/>
  <c r="C34" i="40"/>
  <c r="B33" i="40"/>
  <c r="AC32" i="40"/>
  <c r="AD32" i="40" s="1"/>
  <c r="C32" i="37"/>
  <c r="G32" i="37" s="1"/>
  <c r="T32" i="37" s="1"/>
  <c r="B31" i="37"/>
  <c r="I32" i="45" l="1"/>
  <c r="AA32" i="45" s="1"/>
  <c r="I33" i="48"/>
  <c r="AA33" i="48" s="1"/>
  <c r="V33" i="45"/>
  <c r="W33" i="45"/>
  <c r="X33" i="45"/>
  <c r="U33" i="45"/>
  <c r="H33" i="45"/>
  <c r="J33" i="45" s="1"/>
  <c r="H34" i="42"/>
  <c r="G34" i="42" s="1"/>
  <c r="T34" i="42" s="1"/>
  <c r="W34" i="42" s="1"/>
  <c r="H34" i="45"/>
  <c r="G34" i="45" s="1"/>
  <c r="T34" i="45" s="1"/>
  <c r="U34" i="45" s="1"/>
  <c r="H35" i="47"/>
  <c r="G35" i="47" s="1"/>
  <c r="T35" i="47" s="1"/>
  <c r="U35" i="47" s="1"/>
  <c r="H35" i="48"/>
  <c r="G35" i="48" s="1"/>
  <c r="T35" i="48" s="1"/>
  <c r="R33" i="48"/>
  <c r="Q33" i="48" s="1"/>
  <c r="R32" i="45"/>
  <c r="Q32" i="45" s="1"/>
  <c r="R32" i="41"/>
  <c r="Q32" i="41" s="1"/>
  <c r="R33" i="43"/>
  <c r="Q33" i="43" s="1"/>
  <c r="R32" i="50"/>
  <c r="Q32" i="50" s="1"/>
  <c r="R33" i="47"/>
  <c r="Q33" i="47" s="1"/>
  <c r="R32" i="44"/>
  <c r="Q32" i="44" s="1"/>
  <c r="R32" i="49"/>
  <c r="Q32" i="49" s="1"/>
  <c r="R32" i="40"/>
  <c r="Q32" i="40" s="1"/>
  <c r="R32" i="42"/>
  <c r="Q32" i="42" s="1"/>
  <c r="R32" i="46"/>
  <c r="Q32" i="46" s="1"/>
  <c r="J34" i="48"/>
  <c r="AC33" i="50"/>
  <c r="AD33" i="50" s="1"/>
  <c r="C35" i="50"/>
  <c r="Z35" i="50" s="1"/>
  <c r="B34" i="50"/>
  <c r="AC33" i="49"/>
  <c r="AD33" i="49" s="1"/>
  <c r="C35" i="49"/>
  <c r="B34" i="49"/>
  <c r="C36" i="48"/>
  <c r="Z36" i="48" s="1"/>
  <c r="B35" i="48"/>
  <c r="AC34" i="48"/>
  <c r="AD34" i="48" s="1"/>
  <c r="I34" i="48"/>
  <c r="C36" i="47"/>
  <c r="B35" i="47"/>
  <c r="C35" i="46"/>
  <c r="B34" i="46"/>
  <c r="AC33" i="46"/>
  <c r="AD33" i="46" s="1"/>
  <c r="AC33" i="45"/>
  <c r="AD33" i="45" s="1"/>
  <c r="C35" i="45"/>
  <c r="Z35" i="45" s="1"/>
  <c r="B34" i="45"/>
  <c r="C35" i="44"/>
  <c r="B34" i="44"/>
  <c r="AC33" i="44"/>
  <c r="AD33" i="44" s="1"/>
  <c r="C36" i="43"/>
  <c r="B35" i="43"/>
  <c r="C35" i="42"/>
  <c r="B34" i="42"/>
  <c r="AC33" i="42"/>
  <c r="AD33" i="42" s="1"/>
  <c r="C35" i="41"/>
  <c r="B34" i="41"/>
  <c r="AC33" i="41"/>
  <c r="AD33" i="41" s="1"/>
  <c r="AC33" i="40"/>
  <c r="AD33" i="40" s="1"/>
  <c r="C35" i="40"/>
  <c r="B34" i="40"/>
  <c r="B32" i="37"/>
  <c r="C33" i="37"/>
  <c r="I33" i="45" l="1"/>
  <c r="AA33" i="45" s="1"/>
  <c r="G33" i="37"/>
  <c r="T33" i="37" s="1"/>
  <c r="X34" i="45"/>
  <c r="V34" i="45"/>
  <c r="V34" i="42"/>
  <c r="X35" i="47"/>
  <c r="W35" i="47"/>
  <c r="V35" i="47"/>
  <c r="U34" i="42"/>
  <c r="W34" i="45"/>
  <c r="X34" i="42"/>
  <c r="H35" i="50"/>
  <c r="G35" i="50" s="1"/>
  <c r="T35" i="50" s="1"/>
  <c r="U35" i="50" s="1"/>
  <c r="H36" i="48"/>
  <c r="G36" i="48" s="1"/>
  <c r="T36" i="48" s="1"/>
  <c r="H35" i="45"/>
  <c r="G35" i="45" s="1"/>
  <c r="T35" i="45" s="1"/>
  <c r="R33" i="44"/>
  <c r="Q33" i="44" s="1"/>
  <c r="R33" i="45"/>
  <c r="Q33" i="45" s="1"/>
  <c r="R33" i="49"/>
  <c r="Q33" i="49" s="1"/>
  <c r="R33" i="46"/>
  <c r="Q33" i="46" s="1"/>
  <c r="R33" i="42"/>
  <c r="Q33" i="42" s="1"/>
  <c r="R33" i="50"/>
  <c r="Q33" i="50" s="1"/>
  <c r="R33" i="40"/>
  <c r="Q33" i="40" s="1"/>
  <c r="R33" i="41"/>
  <c r="Q33" i="41" s="1"/>
  <c r="J35" i="47"/>
  <c r="J34" i="45"/>
  <c r="J34" i="42"/>
  <c r="AA34" i="48"/>
  <c r="J35" i="48"/>
  <c r="C36" i="50"/>
  <c r="Z36" i="50" s="1"/>
  <c r="B35" i="50"/>
  <c r="C36" i="49"/>
  <c r="B35" i="49"/>
  <c r="C37" i="48"/>
  <c r="B36" i="48"/>
  <c r="AC35" i="48"/>
  <c r="AD35" i="48" s="1"/>
  <c r="I35" i="48"/>
  <c r="C37" i="47"/>
  <c r="B36" i="47"/>
  <c r="AC35" i="47"/>
  <c r="AD35" i="47" s="1"/>
  <c r="I35" i="47"/>
  <c r="AA35" i="47" s="1"/>
  <c r="C36" i="46"/>
  <c r="B35" i="46"/>
  <c r="C36" i="45"/>
  <c r="Z36" i="45" s="1"/>
  <c r="B35" i="45"/>
  <c r="I34" i="45"/>
  <c r="AA34" i="45" s="1"/>
  <c r="AC34" i="45"/>
  <c r="AD34" i="45" s="1"/>
  <c r="C36" i="44"/>
  <c r="Z36" i="44" s="1"/>
  <c r="B35" i="44"/>
  <c r="C37" i="43"/>
  <c r="B36" i="43"/>
  <c r="C36" i="42"/>
  <c r="B35" i="42"/>
  <c r="AC34" i="42"/>
  <c r="AD34" i="42" s="1"/>
  <c r="I34" i="42"/>
  <c r="AA34" i="42" s="1"/>
  <c r="C36" i="41"/>
  <c r="B35" i="41"/>
  <c r="C36" i="40"/>
  <c r="B35" i="40"/>
  <c r="AC32" i="37"/>
  <c r="AD32" i="37" s="1"/>
  <c r="C34" i="37"/>
  <c r="B33" i="37"/>
  <c r="G37" i="43" l="1"/>
  <c r="T37" i="43" s="1"/>
  <c r="Z37" i="48"/>
  <c r="H37" i="48" s="1"/>
  <c r="G37" i="48"/>
  <c r="T37" i="48" s="1"/>
  <c r="G37" i="47"/>
  <c r="T37" i="47" s="1"/>
  <c r="V35" i="50"/>
  <c r="X35" i="50"/>
  <c r="W35" i="50"/>
  <c r="H36" i="50"/>
  <c r="G36" i="50" s="1"/>
  <c r="T36" i="50" s="1"/>
  <c r="U36" i="50" s="1"/>
  <c r="H36" i="44"/>
  <c r="G36" i="44" s="1"/>
  <c r="T36" i="44" s="1"/>
  <c r="W36" i="44" s="1"/>
  <c r="H36" i="45"/>
  <c r="G36" i="45" s="1"/>
  <c r="T36" i="45" s="1"/>
  <c r="R32" i="37"/>
  <c r="Q32" i="37" s="1"/>
  <c r="R34" i="48"/>
  <c r="Q34" i="48" s="1"/>
  <c r="R34" i="45"/>
  <c r="Q34" i="45" s="1"/>
  <c r="R34" i="42"/>
  <c r="Q34" i="42" s="1"/>
  <c r="AA35" i="48"/>
  <c r="J35" i="45"/>
  <c r="J35" i="50"/>
  <c r="J36" i="48"/>
  <c r="C37" i="50"/>
  <c r="G37" i="50" s="1"/>
  <c r="T37" i="50" s="1"/>
  <c r="B36" i="50"/>
  <c r="AC35" i="50"/>
  <c r="AD35" i="50" s="1"/>
  <c r="I35" i="50"/>
  <c r="C37" i="49"/>
  <c r="B36" i="49"/>
  <c r="C38" i="48"/>
  <c r="B37" i="48"/>
  <c r="I36" i="48"/>
  <c r="AC36" i="48"/>
  <c r="AD36" i="48" s="1"/>
  <c r="C38" i="47"/>
  <c r="B37" i="47"/>
  <c r="B36" i="46"/>
  <c r="C37" i="46"/>
  <c r="AC35" i="45"/>
  <c r="AD35" i="45" s="1"/>
  <c r="I35" i="45"/>
  <c r="C37" i="45"/>
  <c r="B36" i="45"/>
  <c r="C37" i="44"/>
  <c r="B36" i="44"/>
  <c r="C38" i="43"/>
  <c r="B37" i="43"/>
  <c r="C37" i="42"/>
  <c r="B36" i="42"/>
  <c r="C37" i="41"/>
  <c r="B36" i="41"/>
  <c r="C37" i="40"/>
  <c r="G37" i="40" s="1"/>
  <c r="T37" i="40" s="1"/>
  <c r="B36" i="40"/>
  <c r="AC33" i="37"/>
  <c r="AD33" i="37" s="1"/>
  <c r="C35" i="37"/>
  <c r="B34" i="37"/>
  <c r="Z37" i="45" l="1"/>
  <c r="H37" i="45" s="1"/>
  <c r="G37" i="45"/>
  <c r="T37" i="45" s="1"/>
  <c r="G37" i="46"/>
  <c r="T37" i="46" s="1"/>
  <c r="G38" i="47"/>
  <c r="T38" i="47" s="1"/>
  <c r="G37" i="42"/>
  <c r="T37" i="42" s="1"/>
  <c r="Z38" i="48"/>
  <c r="G38" i="48"/>
  <c r="T38" i="48" s="1"/>
  <c r="Z37" i="41"/>
  <c r="G37" i="41"/>
  <c r="T37" i="41" s="1"/>
  <c r="G37" i="44"/>
  <c r="T37" i="44" s="1"/>
  <c r="G38" i="43"/>
  <c r="T38" i="43" s="1"/>
  <c r="Z37" i="49"/>
  <c r="G37" i="49"/>
  <c r="T37" i="49" s="1"/>
  <c r="U36" i="44"/>
  <c r="X36" i="50"/>
  <c r="V36" i="50"/>
  <c r="X36" i="44"/>
  <c r="V36" i="44"/>
  <c r="W36" i="50"/>
  <c r="R35" i="48"/>
  <c r="Q35" i="48" s="1"/>
  <c r="R35" i="47"/>
  <c r="Q35" i="47" s="1"/>
  <c r="R33" i="37"/>
  <c r="Q33" i="37" s="1"/>
  <c r="AA35" i="45"/>
  <c r="AA36" i="48"/>
  <c r="AA35" i="50"/>
  <c r="J36" i="45"/>
  <c r="J37" i="48"/>
  <c r="J36" i="44"/>
  <c r="J36" i="50"/>
  <c r="C38" i="50"/>
  <c r="B37" i="50"/>
  <c r="I36" i="50"/>
  <c r="AC36" i="50"/>
  <c r="AD36" i="50" s="1"/>
  <c r="C38" i="49"/>
  <c r="B37" i="49"/>
  <c r="C39" i="48"/>
  <c r="B38" i="48"/>
  <c r="I37" i="48"/>
  <c r="AC37" i="48"/>
  <c r="AD37" i="48" s="1"/>
  <c r="C39" i="47"/>
  <c r="B38" i="47"/>
  <c r="C38" i="46"/>
  <c r="B37" i="46"/>
  <c r="I36" i="45"/>
  <c r="AC36" i="45"/>
  <c r="AD36" i="45" s="1"/>
  <c r="C38" i="45"/>
  <c r="B37" i="45"/>
  <c r="C38" i="44"/>
  <c r="B37" i="44"/>
  <c r="I36" i="44"/>
  <c r="AC36" i="44"/>
  <c r="AD36" i="44" s="1"/>
  <c r="B38" i="43"/>
  <c r="C39" i="43"/>
  <c r="AC37" i="43"/>
  <c r="AD37" i="43" s="1"/>
  <c r="B37" i="42"/>
  <c r="C38" i="42"/>
  <c r="C38" i="41"/>
  <c r="B37" i="41"/>
  <c r="C38" i="40"/>
  <c r="B37" i="40"/>
  <c r="C36" i="37"/>
  <c r="B35" i="37"/>
  <c r="X37" i="41" l="1"/>
  <c r="W37" i="49"/>
  <c r="W37" i="41"/>
  <c r="H38" i="48"/>
  <c r="J38" i="48" s="1"/>
  <c r="V37" i="41"/>
  <c r="U37" i="41"/>
  <c r="H37" i="41"/>
  <c r="J37" i="41" s="1"/>
  <c r="H37" i="49"/>
  <c r="J37" i="49" s="1"/>
  <c r="X37" i="49"/>
  <c r="U37" i="49"/>
  <c r="V37" i="49"/>
  <c r="G38" i="49"/>
  <c r="T38" i="49" s="1"/>
  <c r="G38" i="40"/>
  <c r="T38" i="40" s="1"/>
  <c r="G38" i="41"/>
  <c r="T38" i="41" s="1"/>
  <c r="G38" i="44"/>
  <c r="T38" i="44" s="1"/>
  <c r="G39" i="47"/>
  <c r="T39" i="47" s="1"/>
  <c r="G38" i="42"/>
  <c r="T38" i="42" s="1"/>
  <c r="Z38" i="45"/>
  <c r="H38" i="45" s="1"/>
  <c r="G38" i="45"/>
  <c r="T38" i="45" s="1"/>
  <c r="Z38" i="46"/>
  <c r="H38" i="46" s="1"/>
  <c r="G38" i="46"/>
  <c r="T38" i="46" s="1"/>
  <c r="Z38" i="50"/>
  <c r="G38" i="50"/>
  <c r="T38" i="50" s="1"/>
  <c r="Z39" i="43"/>
  <c r="H39" i="43" s="1"/>
  <c r="G39" i="43"/>
  <c r="T39" i="43" s="1"/>
  <c r="Z39" i="48"/>
  <c r="H39" i="48" s="1"/>
  <c r="G39" i="48"/>
  <c r="T39" i="48" s="1"/>
  <c r="R36" i="50"/>
  <c r="Q36" i="50" s="1"/>
  <c r="R35" i="45"/>
  <c r="Q35" i="45" s="1"/>
  <c r="R36" i="48"/>
  <c r="Q36" i="48" s="1"/>
  <c r="R35" i="50"/>
  <c r="Q35" i="50" s="1"/>
  <c r="R36" i="45"/>
  <c r="Q36" i="45" s="1"/>
  <c r="R37" i="43"/>
  <c r="Q37" i="43" s="1"/>
  <c r="AA36" i="45"/>
  <c r="AA36" i="44"/>
  <c r="AA37" i="48"/>
  <c r="AA36" i="50"/>
  <c r="J37" i="45"/>
  <c r="C39" i="50"/>
  <c r="B38" i="50"/>
  <c r="AC37" i="50"/>
  <c r="AD37" i="50" s="1"/>
  <c r="B38" i="49"/>
  <c r="C39" i="49"/>
  <c r="G39" i="49" s="1"/>
  <c r="T39" i="49" s="1"/>
  <c r="AC37" i="49"/>
  <c r="AD37" i="49" s="1"/>
  <c r="B39" i="48"/>
  <c r="C40" i="48"/>
  <c r="AC38" i="48"/>
  <c r="AD38" i="48" s="1"/>
  <c r="C40" i="47"/>
  <c r="B39" i="47"/>
  <c r="C39" i="46"/>
  <c r="B38" i="46"/>
  <c r="AC37" i="46"/>
  <c r="AD37" i="46" s="1"/>
  <c r="AC37" i="45"/>
  <c r="AD37" i="45" s="1"/>
  <c r="I37" i="45"/>
  <c r="C39" i="45"/>
  <c r="B38" i="45"/>
  <c r="C39" i="44"/>
  <c r="B38" i="44"/>
  <c r="AC37" i="44"/>
  <c r="AD37" i="44" s="1"/>
  <c r="C40" i="43"/>
  <c r="B39" i="43"/>
  <c r="AC38" i="43"/>
  <c r="AD38" i="43" s="1"/>
  <c r="B38" i="42"/>
  <c r="C39" i="42"/>
  <c r="AC37" i="42"/>
  <c r="AD37" i="42" s="1"/>
  <c r="B38" i="41"/>
  <c r="C39" i="41"/>
  <c r="G39" i="41" s="1"/>
  <c r="T39" i="41" s="1"/>
  <c r="AC37" i="41"/>
  <c r="AD37" i="41" s="1"/>
  <c r="B38" i="40"/>
  <c r="C39" i="40"/>
  <c r="AC37" i="40"/>
  <c r="AD37" i="40" s="1"/>
  <c r="C37" i="37"/>
  <c r="B36" i="37"/>
  <c r="X38" i="50" l="1"/>
  <c r="I38" i="48"/>
  <c r="AA38" i="48" s="1"/>
  <c r="I37" i="41"/>
  <c r="AA37" i="41" s="1"/>
  <c r="U39" i="43"/>
  <c r="I37" i="49"/>
  <c r="AA37" i="49" s="1"/>
  <c r="V39" i="48"/>
  <c r="V39" i="43"/>
  <c r="W38" i="46"/>
  <c r="U38" i="46"/>
  <c r="V38" i="46"/>
  <c r="X38" i="46"/>
  <c r="X39" i="48"/>
  <c r="G39" i="46"/>
  <c r="T39" i="46" s="1"/>
  <c r="G40" i="47"/>
  <c r="T40" i="47" s="1"/>
  <c r="V38" i="50"/>
  <c r="G39" i="44"/>
  <c r="T39" i="44" s="1"/>
  <c r="Z39" i="45"/>
  <c r="G39" i="45"/>
  <c r="T39" i="45" s="1"/>
  <c r="W38" i="50"/>
  <c r="H38" i="50"/>
  <c r="J38" i="50" s="1"/>
  <c r="U38" i="50"/>
  <c r="G40" i="43"/>
  <c r="T40" i="43" s="1"/>
  <c r="Z40" i="48"/>
  <c r="G40" i="48"/>
  <c r="T40" i="48" s="1"/>
  <c r="W39" i="43"/>
  <c r="W39" i="48"/>
  <c r="G39" i="42"/>
  <c r="T39" i="42" s="1"/>
  <c r="Z39" i="50"/>
  <c r="G39" i="50"/>
  <c r="T39" i="50" s="1"/>
  <c r="X39" i="43"/>
  <c r="U39" i="48"/>
  <c r="G39" i="40"/>
  <c r="T39" i="40" s="1"/>
  <c r="G37" i="37"/>
  <c r="T37" i="37" s="1"/>
  <c r="R36" i="44"/>
  <c r="Q36" i="44" s="1"/>
  <c r="R37" i="48"/>
  <c r="Q37" i="48" s="1"/>
  <c r="R38" i="43"/>
  <c r="Q38" i="43" s="1"/>
  <c r="R38" i="48"/>
  <c r="Q38" i="48" s="1"/>
  <c r="R37" i="44"/>
  <c r="Q37" i="44" s="1"/>
  <c r="R37" i="46"/>
  <c r="Q37" i="46" s="1"/>
  <c r="R37" i="50"/>
  <c r="Q37" i="50" s="1"/>
  <c r="R37" i="41"/>
  <c r="Q37" i="41" s="1"/>
  <c r="R37" i="42"/>
  <c r="Q37" i="42" s="1"/>
  <c r="R37" i="40"/>
  <c r="Q37" i="40" s="1"/>
  <c r="R37" i="49"/>
  <c r="Q37" i="49" s="1"/>
  <c r="J39" i="48"/>
  <c r="J38" i="46"/>
  <c r="AA37" i="45"/>
  <c r="J38" i="45"/>
  <c r="J39" i="43"/>
  <c r="B39" i="50"/>
  <c r="C40" i="50"/>
  <c r="AC38" i="50"/>
  <c r="AD38" i="50" s="1"/>
  <c r="C40" i="49"/>
  <c r="B39" i="49"/>
  <c r="AC38" i="49"/>
  <c r="AD38" i="49" s="1"/>
  <c r="C41" i="48"/>
  <c r="B40" i="48"/>
  <c r="AC39" i="48"/>
  <c r="AD39" i="48" s="1"/>
  <c r="I39" i="48"/>
  <c r="C41" i="47"/>
  <c r="B40" i="47"/>
  <c r="I38" i="46"/>
  <c r="AA38" i="46" s="1"/>
  <c r="AC38" i="46"/>
  <c r="AD38" i="46" s="1"/>
  <c r="B39" i="46"/>
  <c r="C40" i="46"/>
  <c r="C40" i="45"/>
  <c r="B39" i="45"/>
  <c r="I38" i="45"/>
  <c r="AC38" i="45"/>
  <c r="AD38" i="45" s="1"/>
  <c r="C40" i="44"/>
  <c r="G40" i="44" s="1"/>
  <c r="T40" i="44" s="1"/>
  <c r="B39" i="44"/>
  <c r="AC38" i="44"/>
  <c r="AD38" i="44" s="1"/>
  <c r="C41" i="43"/>
  <c r="B40" i="43"/>
  <c r="AC39" i="43"/>
  <c r="AD39" i="43" s="1"/>
  <c r="I39" i="43"/>
  <c r="C40" i="42"/>
  <c r="B39" i="42"/>
  <c r="AC38" i="42"/>
  <c r="AD38" i="42" s="1"/>
  <c r="C40" i="41"/>
  <c r="B39" i="41"/>
  <c r="AC38" i="41"/>
  <c r="AD38" i="41" s="1"/>
  <c r="C40" i="40"/>
  <c r="B39" i="40"/>
  <c r="AC38" i="40"/>
  <c r="AD38" i="40" s="1"/>
  <c r="B37" i="37"/>
  <c r="C38" i="37"/>
  <c r="V40" i="48" l="1"/>
  <c r="I38" i="50"/>
  <c r="AA38" i="50" s="1"/>
  <c r="H39" i="45"/>
  <c r="J39" i="45" s="1"/>
  <c r="W39" i="50"/>
  <c r="G41" i="43"/>
  <c r="T41" i="43" s="1"/>
  <c r="G40" i="46"/>
  <c r="T40" i="46" s="1"/>
  <c r="Z40" i="50"/>
  <c r="G40" i="50"/>
  <c r="T40" i="50" s="1"/>
  <c r="H40" i="48"/>
  <c r="J40" i="48" s="1"/>
  <c r="U40" i="48"/>
  <c r="U39" i="50"/>
  <c r="G40" i="41"/>
  <c r="T40" i="41" s="1"/>
  <c r="Z41" i="48"/>
  <c r="G41" i="48"/>
  <c r="T41" i="48" s="1"/>
  <c r="G40" i="42"/>
  <c r="T40" i="42" s="1"/>
  <c r="H39" i="50"/>
  <c r="I39" i="50" s="1"/>
  <c r="AA39" i="50" s="1"/>
  <c r="G40" i="40"/>
  <c r="T40" i="40" s="1"/>
  <c r="G41" i="47"/>
  <c r="T41" i="47" s="1"/>
  <c r="G40" i="49"/>
  <c r="T40" i="49" s="1"/>
  <c r="W40" i="48"/>
  <c r="V39" i="50"/>
  <c r="X40" i="48"/>
  <c r="X39" i="50"/>
  <c r="Z40" i="45"/>
  <c r="H40" i="45" s="1"/>
  <c r="G40" i="45"/>
  <c r="T40" i="45" s="1"/>
  <c r="G38" i="37"/>
  <c r="T38" i="37" s="1"/>
  <c r="R38" i="44"/>
  <c r="Q38" i="44" s="1"/>
  <c r="R39" i="48"/>
  <c r="Q39" i="48" s="1"/>
  <c r="R37" i="45"/>
  <c r="Q37" i="45" s="1"/>
  <c r="R38" i="40"/>
  <c r="Q38" i="40" s="1"/>
  <c r="R38" i="42"/>
  <c r="Q38" i="42" s="1"/>
  <c r="R38" i="46"/>
  <c r="Q38" i="46" s="1"/>
  <c r="R38" i="45"/>
  <c r="Q38" i="45" s="1"/>
  <c r="R38" i="41"/>
  <c r="Q38" i="41" s="1"/>
  <c r="AA39" i="48"/>
  <c r="AA39" i="43"/>
  <c r="AA38" i="45"/>
  <c r="C41" i="50"/>
  <c r="B40" i="50"/>
  <c r="AC39" i="50"/>
  <c r="AD39" i="50" s="1"/>
  <c r="C41" i="49"/>
  <c r="B40" i="49"/>
  <c r="AC39" i="49"/>
  <c r="AD39" i="49" s="1"/>
  <c r="AC40" i="48"/>
  <c r="AD40" i="48" s="1"/>
  <c r="C42" i="48"/>
  <c r="B41" i="48"/>
  <c r="C42" i="47"/>
  <c r="B41" i="47"/>
  <c r="AC39" i="46"/>
  <c r="AD39" i="46" s="1"/>
  <c r="C41" i="46"/>
  <c r="G41" i="46" s="1"/>
  <c r="T41" i="46" s="1"/>
  <c r="B40" i="46"/>
  <c r="C41" i="45"/>
  <c r="B40" i="45"/>
  <c r="AC39" i="45"/>
  <c r="AD39" i="45" s="1"/>
  <c r="C41" i="44"/>
  <c r="B40" i="44"/>
  <c r="AC39" i="44"/>
  <c r="AD39" i="44" s="1"/>
  <c r="AC40" i="43"/>
  <c r="AD40" i="43" s="1"/>
  <c r="C42" i="43"/>
  <c r="B41" i="43"/>
  <c r="C41" i="42"/>
  <c r="B40" i="42"/>
  <c r="AC39" i="42"/>
  <c r="AD39" i="42" s="1"/>
  <c r="C41" i="41"/>
  <c r="B40" i="41"/>
  <c r="AC39" i="41"/>
  <c r="AD39" i="41" s="1"/>
  <c r="C41" i="40"/>
  <c r="B40" i="40"/>
  <c r="AC39" i="40"/>
  <c r="AD39" i="40" s="1"/>
  <c r="C39" i="37"/>
  <c r="B38" i="37"/>
  <c r="AC37" i="37"/>
  <c r="AD37" i="37" s="1"/>
  <c r="W40" i="50" l="1"/>
  <c r="I40" i="48"/>
  <c r="AA40" i="48" s="1"/>
  <c r="I39" i="45"/>
  <c r="AA39" i="45" s="1"/>
  <c r="H41" i="48"/>
  <c r="J41" i="48" s="1"/>
  <c r="H40" i="50"/>
  <c r="I40" i="50" s="1"/>
  <c r="J39" i="50"/>
  <c r="V40" i="50"/>
  <c r="X40" i="50"/>
  <c r="U40" i="50"/>
  <c r="U40" i="45"/>
  <c r="G41" i="49"/>
  <c r="T41" i="49" s="1"/>
  <c r="V40" i="45"/>
  <c r="G41" i="44"/>
  <c r="T41" i="44" s="1"/>
  <c r="Z41" i="42"/>
  <c r="G41" i="42"/>
  <c r="T41" i="42" s="1"/>
  <c r="G41" i="40"/>
  <c r="T41" i="40" s="1"/>
  <c r="G42" i="43"/>
  <c r="T42" i="43" s="1"/>
  <c r="Z42" i="47"/>
  <c r="H42" i="47" s="1"/>
  <c r="G42" i="47"/>
  <c r="T42" i="47" s="1"/>
  <c r="X40" i="45"/>
  <c r="Z41" i="45"/>
  <c r="G41" i="45"/>
  <c r="T41" i="45" s="1"/>
  <c r="W40" i="45"/>
  <c r="Z42" i="48"/>
  <c r="G42" i="48"/>
  <c r="T42" i="48" s="1"/>
  <c r="G41" i="41"/>
  <c r="T41" i="41" s="1"/>
  <c r="Z41" i="50"/>
  <c r="G41" i="50"/>
  <c r="T41" i="50" s="1"/>
  <c r="G39" i="37"/>
  <c r="T39" i="37" s="1"/>
  <c r="R40" i="43"/>
  <c r="Q40" i="43" s="1"/>
  <c r="R39" i="50"/>
  <c r="Q39" i="50" s="1"/>
  <c r="R38" i="49"/>
  <c r="Q38" i="49" s="1"/>
  <c r="R39" i="44"/>
  <c r="Q39" i="44" s="1"/>
  <c r="R40" i="48"/>
  <c r="Q40" i="48" s="1"/>
  <c r="R39" i="43"/>
  <c r="Q39" i="43" s="1"/>
  <c r="R38" i="50"/>
  <c r="Q38" i="50" s="1"/>
  <c r="R39" i="42"/>
  <c r="Q39" i="42" s="1"/>
  <c r="R39" i="46"/>
  <c r="Q39" i="46" s="1"/>
  <c r="R39" i="49"/>
  <c r="Q39" i="49" s="1"/>
  <c r="R39" i="45"/>
  <c r="Q39" i="45" s="1"/>
  <c r="R39" i="40"/>
  <c r="Q39" i="40" s="1"/>
  <c r="R39" i="41"/>
  <c r="Q39" i="41" s="1"/>
  <c r="R37" i="37"/>
  <c r="Q37" i="37" s="1"/>
  <c r="J40" i="45"/>
  <c r="AC40" i="50"/>
  <c r="AD40" i="50" s="1"/>
  <c r="C42" i="50"/>
  <c r="B41" i="50"/>
  <c r="C42" i="49"/>
  <c r="G42" i="49" s="1"/>
  <c r="T42" i="49" s="1"/>
  <c r="B41" i="49"/>
  <c r="AC40" i="49"/>
  <c r="AD40" i="49" s="1"/>
  <c r="C43" i="48"/>
  <c r="B42" i="48"/>
  <c r="AC41" i="48"/>
  <c r="AD41" i="48" s="1"/>
  <c r="C43" i="47"/>
  <c r="B42" i="47"/>
  <c r="C42" i="46"/>
  <c r="B41" i="46"/>
  <c r="AC40" i="46"/>
  <c r="AD40" i="46" s="1"/>
  <c r="I40" i="45"/>
  <c r="AC40" i="45"/>
  <c r="AD40" i="45" s="1"/>
  <c r="C42" i="45"/>
  <c r="B41" i="45"/>
  <c r="AC40" i="44"/>
  <c r="AD40" i="44" s="1"/>
  <c r="C42" i="44"/>
  <c r="B41" i="44"/>
  <c r="C43" i="43"/>
  <c r="G43" i="43" s="1"/>
  <c r="T43" i="43" s="1"/>
  <c r="B42" i="43"/>
  <c r="AC41" i="43"/>
  <c r="AD41" i="43" s="1"/>
  <c r="AC40" i="42"/>
  <c r="AD40" i="42" s="1"/>
  <c r="C42" i="42"/>
  <c r="B41" i="42"/>
  <c r="AC40" i="41"/>
  <c r="AD40" i="41" s="1"/>
  <c r="C42" i="41"/>
  <c r="B41" i="41"/>
  <c r="AC40" i="40"/>
  <c r="AD40" i="40" s="1"/>
  <c r="C42" i="40"/>
  <c r="B41" i="40"/>
  <c r="C40" i="37"/>
  <c r="B39" i="37"/>
  <c r="AC38" i="37"/>
  <c r="AD38" i="37" s="1"/>
  <c r="W41" i="50" l="1"/>
  <c r="U41" i="45"/>
  <c r="X41" i="42"/>
  <c r="J40" i="50"/>
  <c r="I41" i="48"/>
  <c r="AA41" i="48" s="1"/>
  <c r="U42" i="47"/>
  <c r="X42" i="47"/>
  <c r="V42" i="47"/>
  <c r="H42" i="48"/>
  <c r="J42" i="48" s="1"/>
  <c r="V41" i="50"/>
  <c r="H41" i="45"/>
  <c r="J41" i="45" s="1"/>
  <c r="W41" i="45"/>
  <c r="W42" i="47"/>
  <c r="X41" i="45"/>
  <c r="U41" i="42"/>
  <c r="H41" i="50"/>
  <c r="J41" i="50" s="1"/>
  <c r="X41" i="50"/>
  <c r="V41" i="45"/>
  <c r="U41" i="50"/>
  <c r="G42" i="44"/>
  <c r="T42" i="44"/>
  <c r="G42" i="46"/>
  <c r="T42" i="46" s="1"/>
  <c r="V41" i="42"/>
  <c r="W41" i="42"/>
  <c r="G42" i="42"/>
  <c r="T42" i="42" s="1"/>
  <c r="G43" i="47"/>
  <c r="T43" i="47" s="1"/>
  <c r="Z42" i="45"/>
  <c r="H42" i="45" s="1"/>
  <c r="G42" i="45"/>
  <c r="T42" i="45" s="1"/>
  <c r="G42" i="40"/>
  <c r="T42" i="40" s="1"/>
  <c r="Z43" i="48"/>
  <c r="G43" i="48"/>
  <c r="T43" i="48" s="1"/>
  <c r="Z42" i="50"/>
  <c r="G42" i="50"/>
  <c r="T42" i="50" s="1"/>
  <c r="H41" i="42"/>
  <c r="I41" i="42" s="1"/>
  <c r="AA41" i="42" s="1"/>
  <c r="G42" i="41"/>
  <c r="T42" i="41" s="1"/>
  <c r="G40" i="37"/>
  <c r="T40" i="37" s="1"/>
  <c r="R40" i="49"/>
  <c r="Q40" i="49" s="1"/>
  <c r="R40" i="50"/>
  <c r="Q40" i="50" s="1"/>
  <c r="R40" i="45"/>
  <c r="Q40" i="45" s="1"/>
  <c r="R41" i="43"/>
  <c r="Q41" i="43" s="1"/>
  <c r="R40" i="41"/>
  <c r="Q40" i="41" s="1"/>
  <c r="R40" i="46"/>
  <c r="Q40" i="46" s="1"/>
  <c r="R40" i="42"/>
  <c r="Q40" i="42" s="1"/>
  <c r="R38" i="37"/>
  <c r="Q38" i="37" s="1"/>
  <c r="R41" i="48"/>
  <c r="Q41" i="48" s="1"/>
  <c r="R40" i="40"/>
  <c r="Q40" i="40" s="1"/>
  <c r="R40" i="44"/>
  <c r="Q40" i="44" s="1"/>
  <c r="AA40" i="45"/>
  <c r="AA40" i="50"/>
  <c r="J42" i="47"/>
  <c r="AC41" i="50"/>
  <c r="AD41" i="50" s="1"/>
  <c r="C43" i="50"/>
  <c r="B42" i="50"/>
  <c r="AC41" i="49"/>
  <c r="AD41" i="49" s="1"/>
  <c r="C43" i="49"/>
  <c r="B42" i="49"/>
  <c r="C44" i="48"/>
  <c r="B43" i="48"/>
  <c r="AC42" i="48"/>
  <c r="AD42" i="48" s="1"/>
  <c r="C44" i="47"/>
  <c r="B43" i="47"/>
  <c r="AC42" i="47"/>
  <c r="AD42" i="47" s="1"/>
  <c r="I42" i="47"/>
  <c r="AC41" i="46"/>
  <c r="AD41" i="46" s="1"/>
  <c r="C43" i="46"/>
  <c r="B42" i="46"/>
  <c r="AC41" i="45"/>
  <c r="AD41" i="45" s="1"/>
  <c r="C43" i="45"/>
  <c r="B42" i="45"/>
  <c r="AC41" i="44"/>
  <c r="AD41" i="44" s="1"/>
  <c r="C43" i="44"/>
  <c r="B42" i="44"/>
  <c r="C44" i="43"/>
  <c r="G44" i="43" s="1"/>
  <c r="T44" i="43" s="1"/>
  <c r="B43" i="43"/>
  <c r="AC42" i="43"/>
  <c r="AD42" i="43" s="1"/>
  <c r="C43" i="42"/>
  <c r="B42" i="42"/>
  <c r="AC41" i="42"/>
  <c r="AD41" i="42" s="1"/>
  <c r="AC41" i="41"/>
  <c r="AD41" i="41" s="1"/>
  <c r="C43" i="41"/>
  <c r="B42" i="41"/>
  <c r="C43" i="40"/>
  <c r="B42" i="40"/>
  <c r="AC41" i="40"/>
  <c r="AD41" i="40" s="1"/>
  <c r="AC39" i="37"/>
  <c r="AD39" i="37" s="1"/>
  <c r="C41" i="37"/>
  <c r="G41" i="37" s="1"/>
  <c r="T41" i="37" s="1"/>
  <c r="B40" i="37"/>
  <c r="H43" i="48" l="1"/>
  <c r="J43" i="48" s="1"/>
  <c r="J41" i="42"/>
  <c r="I42" i="48"/>
  <c r="AA42" i="48" s="1"/>
  <c r="I41" i="45"/>
  <c r="AA41" i="45" s="1"/>
  <c r="I41" i="50"/>
  <c r="AA41" i="50" s="1"/>
  <c r="X42" i="50"/>
  <c r="V42" i="50"/>
  <c r="G43" i="42"/>
  <c r="T43" i="42" s="1"/>
  <c r="Z43" i="45"/>
  <c r="G43" i="45"/>
  <c r="T43" i="45" s="1"/>
  <c r="H42" i="50"/>
  <c r="J42" i="50" s="1"/>
  <c r="U42" i="50"/>
  <c r="G43" i="40"/>
  <c r="T43" i="40" s="1"/>
  <c r="G44" i="47"/>
  <c r="T44" i="47" s="1"/>
  <c r="Z43" i="50"/>
  <c r="H43" i="50" s="1"/>
  <c r="G43" i="50"/>
  <c r="T43" i="50" s="1"/>
  <c r="G43" i="49"/>
  <c r="T43" i="49" s="1"/>
  <c r="G43" i="41"/>
  <c r="T43" i="41" s="1"/>
  <c r="W42" i="50"/>
  <c r="G43" i="46"/>
  <c r="T43" i="46" s="1"/>
  <c r="Z43" i="44"/>
  <c r="H43" i="44" s="1"/>
  <c r="G43" i="44"/>
  <c r="T43" i="44" s="1"/>
  <c r="Z44" i="48"/>
  <c r="G44" i="48"/>
  <c r="T44" i="48" s="1"/>
  <c r="R41" i="40"/>
  <c r="Q41" i="40" s="1"/>
  <c r="R41" i="50"/>
  <c r="Q41" i="50" s="1"/>
  <c r="R39" i="37"/>
  <c r="Q39" i="37" s="1"/>
  <c r="R42" i="43"/>
  <c r="Q42" i="43" s="1"/>
  <c r="R42" i="47"/>
  <c r="Q42" i="47" s="1"/>
  <c r="R41" i="49"/>
  <c r="Q41" i="49" s="1"/>
  <c r="R41" i="45"/>
  <c r="Q41" i="45" s="1"/>
  <c r="R41" i="41"/>
  <c r="Q41" i="41" s="1"/>
  <c r="R42" i="48"/>
  <c r="Q42" i="48" s="1"/>
  <c r="R41" i="42"/>
  <c r="Q41" i="42" s="1"/>
  <c r="R41" i="44"/>
  <c r="Q41" i="44" s="1"/>
  <c r="R41" i="46"/>
  <c r="Q41" i="46" s="1"/>
  <c r="J42" i="45"/>
  <c r="AA42" i="47"/>
  <c r="C44" i="50"/>
  <c r="B43" i="50"/>
  <c r="AC42" i="50"/>
  <c r="AD42" i="50" s="1"/>
  <c r="C44" i="49"/>
  <c r="B43" i="49"/>
  <c r="AC42" i="49"/>
  <c r="AD42" i="49" s="1"/>
  <c r="C45" i="48"/>
  <c r="B44" i="48"/>
  <c r="AC43" i="48"/>
  <c r="AD43" i="48" s="1"/>
  <c r="C45" i="47"/>
  <c r="B44" i="47"/>
  <c r="AC43" i="47"/>
  <c r="AD43" i="47" s="1"/>
  <c r="C44" i="46"/>
  <c r="B43" i="46"/>
  <c r="AC42" i="46"/>
  <c r="AD42" i="46" s="1"/>
  <c r="B43" i="45"/>
  <c r="C44" i="45"/>
  <c r="I42" i="45"/>
  <c r="AA42" i="45" s="1"/>
  <c r="AC42" i="45"/>
  <c r="AD42" i="45" s="1"/>
  <c r="C44" i="44"/>
  <c r="B43" i="44"/>
  <c r="AC42" i="44"/>
  <c r="AD42" i="44" s="1"/>
  <c r="C45" i="43"/>
  <c r="B44" i="43"/>
  <c r="AC43" i="43"/>
  <c r="AD43" i="43" s="1"/>
  <c r="C44" i="42"/>
  <c r="B43" i="42"/>
  <c r="AC42" i="42"/>
  <c r="AD42" i="42" s="1"/>
  <c r="C44" i="41"/>
  <c r="B43" i="41"/>
  <c r="AC42" i="41"/>
  <c r="AD42" i="41" s="1"/>
  <c r="C44" i="40"/>
  <c r="G44" i="40" s="1"/>
  <c r="T44" i="40" s="1"/>
  <c r="B43" i="40"/>
  <c r="AC42" i="40"/>
  <c r="AD42" i="40" s="1"/>
  <c r="AC40" i="37"/>
  <c r="AD40" i="37" s="1"/>
  <c r="C42" i="37"/>
  <c r="B41" i="37"/>
  <c r="I42" i="50" l="1"/>
  <c r="AA42" i="50" s="1"/>
  <c r="I43" i="48"/>
  <c r="AA43" i="48" s="1"/>
  <c r="H44" i="48"/>
  <c r="J44" i="48" s="1"/>
  <c r="X43" i="44"/>
  <c r="W43" i="44"/>
  <c r="U43" i="44"/>
  <c r="V43" i="44"/>
  <c r="U43" i="50"/>
  <c r="W43" i="50"/>
  <c r="X43" i="50"/>
  <c r="V43" i="50"/>
  <c r="Z44" i="41"/>
  <c r="H44" i="41" s="1"/>
  <c r="G44" i="41"/>
  <c r="T44" i="41" s="1"/>
  <c r="Z44" i="50"/>
  <c r="G44" i="50"/>
  <c r="T44" i="50" s="1"/>
  <c r="H43" i="45"/>
  <c r="I43" i="45" s="1"/>
  <c r="G44" i="44"/>
  <c r="T44" i="44" s="1"/>
  <c r="Z45" i="48"/>
  <c r="H45" i="48" s="1"/>
  <c r="G45" i="48"/>
  <c r="T45" i="48" s="1"/>
  <c r="G44" i="46"/>
  <c r="T44" i="46" s="1"/>
  <c r="G44" i="42"/>
  <c r="T44" i="42" s="1"/>
  <c r="Z44" i="49"/>
  <c r="H44" i="49" s="1"/>
  <c r="G44" i="49"/>
  <c r="T44" i="49" s="1"/>
  <c r="Z44" i="45"/>
  <c r="G44" i="45"/>
  <c r="T44" i="45" s="1"/>
  <c r="G45" i="47"/>
  <c r="T45" i="47" s="1"/>
  <c r="G45" i="43"/>
  <c r="T45" i="43" s="1"/>
  <c r="G42" i="37"/>
  <c r="T42" i="37" s="1"/>
  <c r="R42" i="46"/>
  <c r="Q42" i="46" s="1"/>
  <c r="R42" i="40"/>
  <c r="Q42" i="40" s="1"/>
  <c r="R40" i="37"/>
  <c r="Q40" i="37" s="1"/>
  <c r="R42" i="45"/>
  <c r="Q42" i="45" s="1"/>
  <c r="R43" i="47"/>
  <c r="Q43" i="47" s="1"/>
  <c r="R42" i="49"/>
  <c r="Q42" i="49" s="1"/>
  <c r="R42" i="42"/>
  <c r="Q42" i="42" s="1"/>
  <c r="R43" i="43"/>
  <c r="Q43" i="43" s="1"/>
  <c r="R42" i="44"/>
  <c r="Q42" i="44" s="1"/>
  <c r="R42" i="41"/>
  <c r="Q42" i="41" s="1"/>
  <c r="J43" i="50"/>
  <c r="J43" i="44"/>
  <c r="C45" i="50"/>
  <c r="B44" i="50"/>
  <c r="AC43" i="50"/>
  <c r="AD43" i="50" s="1"/>
  <c r="I43" i="50"/>
  <c r="AA43" i="50" s="1"/>
  <c r="AC43" i="49"/>
  <c r="AD43" i="49" s="1"/>
  <c r="C45" i="49"/>
  <c r="B44" i="49"/>
  <c r="C46" i="48"/>
  <c r="B45" i="48"/>
  <c r="AC44" i="48"/>
  <c r="AD44" i="48" s="1"/>
  <c r="C46" i="47"/>
  <c r="B45" i="47"/>
  <c r="AC44" i="47"/>
  <c r="AD44" i="47" s="1"/>
  <c r="C45" i="46"/>
  <c r="B44" i="46"/>
  <c r="AC43" i="46"/>
  <c r="AD43" i="46" s="1"/>
  <c r="AC43" i="45"/>
  <c r="AD43" i="45" s="1"/>
  <c r="C45" i="45"/>
  <c r="B44" i="45"/>
  <c r="C45" i="44"/>
  <c r="G45" i="44" s="1"/>
  <c r="T45" i="44" s="1"/>
  <c r="B44" i="44"/>
  <c r="AC43" i="44"/>
  <c r="AD43" i="44" s="1"/>
  <c r="I43" i="44"/>
  <c r="C46" i="43"/>
  <c r="B45" i="43"/>
  <c r="AC44" i="43"/>
  <c r="AD44" i="43" s="1"/>
  <c r="C45" i="42"/>
  <c r="B44" i="42"/>
  <c r="AC43" i="42"/>
  <c r="AD43" i="42" s="1"/>
  <c r="AC43" i="41"/>
  <c r="AD43" i="41" s="1"/>
  <c r="C45" i="41"/>
  <c r="B44" i="41"/>
  <c r="C45" i="40"/>
  <c r="G45" i="40" s="1"/>
  <c r="T45" i="40" s="1"/>
  <c r="B44" i="40"/>
  <c r="AC43" i="40"/>
  <c r="AD43" i="40" s="1"/>
  <c r="AC41" i="37"/>
  <c r="AD41" i="37" s="1"/>
  <c r="B42" i="37"/>
  <c r="C43" i="37"/>
  <c r="G43" i="37" s="1"/>
  <c r="T43" i="37" s="1"/>
  <c r="V44" i="50" l="1"/>
  <c r="I44" i="48"/>
  <c r="AA44" i="48" s="1"/>
  <c r="U44" i="50"/>
  <c r="J43" i="45"/>
  <c r="AA43" i="45" s="1"/>
  <c r="H44" i="50"/>
  <c r="J44" i="50" s="1"/>
  <c r="W44" i="50"/>
  <c r="X44" i="50"/>
  <c r="W44" i="41"/>
  <c r="X44" i="41"/>
  <c r="V44" i="41"/>
  <c r="U44" i="41"/>
  <c r="X44" i="49"/>
  <c r="W44" i="49"/>
  <c r="V44" i="49"/>
  <c r="U44" i="49"/>
  <c r="Z45" i="45"/>
  <c r="G45" i="45"/>
  <c r="T45" i="45" s="1"/>
  <c r="Z45" i="50"/>
  <c r="H45" i="50" s="1"/>
  <c r="G45" i="50"/>
  <c r="T45" i="50" s="1"/>
  <c r="G45" i="41"/>
  <c r="T45" i="41" s="1"/>
  <c r="Z46" i="48"/>
  <c r="G46" i="48"/>
  <c r="T46" i="48" s="1"/>
  <c r="G46" i="47"/>
  <c r="T46" i="47" s="1"/>
  <c r="Z46" i="43"/>
  <c r="G46" i="43"/>
  <c r="T46" i="43" s="1"/>
  <c r="Z45" i="46"/>
  <c r="G45" i="46"/>
  <c r="T45" i="46" s="1"/>
  <c r="H44" i="45"/>
  <c r="J44" i="45" s="1"/>
  <c r="G45" i="49"/>
  <c r="T45" i="49" s="1"/>
  <c r="G45" i="42"/>
  <c r="T45" i="42" s="1"/>
  <c r="R44" i="47"/>
  <c r="Q44" i="47" s="1"/>
  <c r="R44" i="43"/>
  <c r="Q44" i="43" s="1"/>
  <c r="R43" i="49"/>
  <c r="Q43" i="49" s="1"/>
  <c r="R43" i="45"/>
  <c r="Q43" i="45" s="1"/>
  <c r="R43" i="48"/>
  <c r="Q43" i="48" s="1"/>
  <c r="R44" i="48"/>
  <c r="Q44" i="48" s="1"/>
  <c r="R43" i="50"/>
  <c r="Q43" i="50" s="1"/>
  <c r="R43" i="42"/>
  <c r="Q43" i="42" s="1"/>
  <c r="R43" i="44"/>
  <c r="Q43" i="44" s="1"/>
  <c r="R43" i="46"/>
  <c r="Q43" i="46" s="1"/>
  <c r="R42" i="50"/>
  <c r="Q42" i="50" s="1"/>
  <c r="R43" i="41"/>
  <c r="Q43" i="41" s="1"/>
  <c r="R41" i="37"/>
  <c r="Q41" i="37" s="1"/>
  <c r="R43" i="40"/>
  <c r="Q43" i="40" s="1"/>
  <c r="AA43" i="44"/>
  <c r="J44" i="41"/>
  <c r="J45" i="48"/>
  <c r="C46" i="50"/>
  <c r="B45" i="50"/>
  <c r="AC44" i="50"/>
  <c r="AD44" i="50" s="1"/>
  <c r="I44" i="49"/>
  <c r="AC44" i="49"/>
  <c r="AD44" i="49" s="1"/>
  <c r="J44" i="49"/>
  <c r="C46" i="49"/>
  <c r="B45" i="49"/>
  <c r="C47" i="48"/>
  <c r="B46" i="48"/>
  <c r="AC45" i="48"/>
  <c r="AD45" i="48" s="1"/>
  <c r="I45" i="48"/>
  <c r="C47" i="47"/>
  <c r="B46" i="47"/>
  <c r="C46" i="46"/>
  <c r="B45" i="46"/>
  <c r="AC44" i="46"/>
  <c r="AD44" i="46" s="1"/>
  <c r="C46" i="45"/>
  <c r="B45" i="45"/>
  <c r="AC44" i="45"/>
  <c r="AD44" i="45" s="1"/>
  <c r="C46" i="44"/>
  <c r="B45" i="44"/>
  <c r="AC44" i="44"/>
  <c r="AD44" i="44" s="1"/>
  <c r="C47" i="43"/>
  <c r="B46" i="43"/>
  <c r="AC45" i="43"/>
  <c r="AD45" i="43" s="1"/>
  <c r="C46" i="42"/>
  <c r="B45" i="42"/>
  <c r="AC44" i="42"/>
  <c r="AD44" i="42" s="1"/>
  <c r="C46" i="41"/>
  <c r="B45" i="41"/>
  <c r="I44" i="41"/>
  <c r="AA44" i="41" s="1"/>
  <c r="AC44" i="41"/>
  <c r="AD44" i="41" s="1"/>
  <c r="B45" i="40"/>
  <c r="C46" i="40"/>
  <c r="AC44" i="40"/>
  <c r="AD44" i="40" s="1"/>
  <c r="C44" i="37"/>
  <c r="B43" i="37"/>
  <c r="AC42" i="37"/>
  <c r="AD42" i="37" s="1"/>
  <c r="X46" i="48" l="1"/>
  <c r="W46" i="43"/>
  <c r="W45" i="46"/>
  <c r="I44" i="45"/>
  <c r="AA44" i="45" s="1"/>
  <c r="I44" i="50"/>
  <c r="AA44" i="50" s="1"/>
  <c r="H46" i="48"/>
  <c r="I46" i="48" s="1"/>
  <c r="U46" i="43"/>
  <c r="V46" i="43"/>
  <c r="H46" i="43"/>
  <c r="I46" i="43" s="1"/>
  <c r="AA46" i="43" s="1"/>
  <c r="W46" i="48"/>
  <c r="W45" i="50"/>
  <c r="X45" i="50"/>
  <c r="V45" i="50"/>
  <c r="U45" i="50"/>
  <c r="G46" i="49"/>
  <c r="T46" i="49" s="1"/>
  <c r="U45" i="46"/>
  <c r="G47" i="47"/>
  <c r="T47" i="47" s="1"/>
  <c r="V46" i="48"/>
  <c r="H45" i="45"/>
  <c r="I45" i="45" s="1"/>
  <c r="U46" i="48"/>
  <c r="G46" i="46"/>
  <c r="T46" i="46" s="1"/>
  <c r="G46" i="42"/>
  <c r="T46" i="42" s="1"/>
  <c r="G47" i="43"/>
  <c r="T47" i="43" s="1"/>
  <c r="Z46" i="45"/>
  <c r="G46" i="45"/>
  <c r="T46" i="45" s="1"/>
  <c r="V45" i="46"/>
  <c r="X46" i="43"/>
  <c r="G46" i="44"/>
  <c r="T46" i="44" s="1"/>
  <c r="Z47" i="48"/>
  <c r="H47" i="48" s="1"/>
  <c r="G47" i="48"/>
  <c r="T47" i="48" s="1"/>
  <c r="H45" i="46"/>
  <c r="I45" i="46" s="1"/>
  <c r="X45" i="46"/>
  <c r="G46" i="40"/>
  <c r="T46" i="40" s="1"/>
  <c r="G46" i="41"/>
  <c r="T46" i="41" s="1"/>
  <c r="Z46" i="50"/>
  <c r="G46" i="50"/>
  <c r="T46" i="50" s="1"/>
  <c r="G44" i="37"/>
  <c r="T44" i="37" s="1"/>
  <c r="R44" i="50"/>
  <c r="Q44" i="50" s="1"/>
  <c r="R44" i="40"/>
  <c r="Q44" i="40" s="1"/>
  <c r="R44" i="42"/>
  <c r="Q44" i="42" s="1"/>
  <c r="R45" i="43"/>
  <c r="Q45" i="43" s="1"/>
  <c r="R44" i="41"/>
  <c r="Q44" i="41" s="1"/>
  <c r="R44" i="45"/>
  <c r="Q44" i="45" s="1"/>
  <c r="R44" i="49"/>
  <c r="Q44" i="49" s="1"/>
  <c r="R44" i="46"/>
  <c r="Q44" i="46" s="1"/>
  <c r="R42" i="37"/>
  <c r="Q42" i="37" s="1"/>
  <c r="R44" i="44"/>
  <c r="Q44" i="44" s="1"/>
  <c r="R45" i="48"/>
  <c r="Q45" i="48" s="1"/>
  <c r="AA45" i="48"/>
  <c r="J45" i="50"/>
  <c r="C47" i="50"/>
  <c r="B46" i="50"/>
  <c r="I45" i="50"/>
  <c r="AA45" i="50" s="1"/>
  <c r="AC45" i="50"/>
  <c r="AD45" i="50" s="1"/>
  <c r="C47" i="49"/>
  <c r="G47" i="49" s="1"/>
  <c r="T47" i="49" s="1"/>
  <c r="B46" i="49"/>
  <c r="AA44" i="49"/>
  <c r="AC45" i="49"/>
  <c r="AD45" i="49" s="1"/>
  <c r="C48" i="48"/>
  <c r="B47" i="48"/>
  <c r="AC46" i="48"/>
  <c r="AD46" i="48" s="1"/>
  <c r="AC46" i="47"/>
  <c r="AD46" i="47" s="1"/>
  <c r="C48" i="47"/>
  <c r="B47" i="47"/>
  <c r="C47" i="46"/>
  <c r="G47" i="46" s="1"/>
  <c r="T47" i="46" s="1"/>
  <c r="B46" i="46"/>
  <c r="AC45" i="46"/>
  <c r="AD45" i="46" s="1"/>
  <c r="AC45" i="45"/>
  <c r="AD45" i="45" s="1"/>
  <c r="C47" i="45"/>
  <c r="B46" i="45"/>
  <c r="C47" i="44"/>
  <c r="B46" i="44"/>
  <c r="AC45" i="44"/>
  <c r="AD45" i="44" s="1"/>
  <c r="AC46" i="43"/>
  <c r="AD46" i="43" s="1"/>
  <c r="C48" i="43"/>
  <c r="B47" i="43"/>
  <c r="C47" i="42"/>
  <c r="B46" i="42"/>
  <c r="AC45" i="42"/>
  <c r="AD45" i="42" s="1"/>
  <c r="C47" i="41"/>
  <c r="G47" i="41" s="1"/>
  <c r="T47" i="41" s="1"/>
  <c r="B46" i="41"/>
  <c r="AC45" i="41"/>
  <c r="AD45" i="41" s="1"/>
  <c r="AC45" i="40"/>
  <c r="AD45" i="40" s="1"/>
  <c r="B46" i="40"/>
  <c r="C47" i="40"/>
  <c r="C45" i="37"/>
  <c r="B44" i="37"/>
  <c r="AC43" i="37"/>
  <c r="AD43" i="37" s="1"/>
  <c r="J46" i="48" l="1"/>
  <c r="U46" i="50"/>
  <c r="J45" i="45"/>
  <c r="J46" i="43"/>
  <c r="H46" i="45"/>
  <c r="J46" i="45" s="1"/>
  <c r="V47" i="48"/>
  <c r="X47" i="48"/>
  <c r="W47" i="48"/>
  <c r="V46" i="50"/>
  <c r="X46" i="50"/>
  <c r="G47" i="40"/>
  <c r="T47" i="40" s="1"/>
  <c r="G47" i="44"/>
  <c r="T47" i="44" s="1"/>
  <c r="Z47" i="50"/>
  <c r="H47" i="50" s="1"/>
  <c r="G47" i="50"/>
  <c r="T47" i="50" s="1"/>
  <c r="Z47" i="45"/>
  <c r="G47" i="45"/>
  <c r="T47" i="45" s="1"/>
  <c r="G48" i="43"/>
  <c r="T48" i="43" s="1"/>
  <c r="G47" i="42"/>
  <c r="T47" i="42" s="1"/>
  <c r="W46" i="50"/>
  <c r="G48" i="47"/>
  <c r="T48" i="47" s="1"/>
  <c r="J45" i="46"/>
  <c r="H46" i="50"/>
  <c r="J46" i="50" s="1"/>
  <c r="U47" i="48"/>
  <c r="Z48" i="48"/>
  <c r="H48" i="48" s="1"/>
  <c r="G48" i="48"/>
  <c r="T48" i="48" s="1"/>
  <c r="G45" i="37"/>
  <c r="T45" i="37" s="1"/>
  <c r="R45" i="44"/>
  <c r="Q45" i="44" s="1"/>
  <c r="R45" i="46"/>
  <c r="Q45" i="46" s="1"/>
  <c r="R45" i="50"/>
  <c r="Q45" i="50" s="1"/>
  <c r="R45" i="42"/>
  <c r="Q45" i="42" s="1"/>
  <c r="R45" i="40"/>
  <c r="Q45" i="40" s="1"/>
  <c r="R45" i="49"/>
  <c r="Q45" i="49" s="1"/>
  <c r="R45" i="41"/>
  <c r="Q45" i="41" s="1"/>
  <c r="R43" i="37"/>
  <c r="Q43" i="37" s="1"/>
  <c r="R46" i="47"/>
  <c r="Q46" i="47" s="1"/>
  <c r="AA46" i="48"/>
  <c r="J47" i="48"/>
  <c r="AA45" i="45"/>
  <c r="AA45" i="46"/>
  <c r="C48" i="50"/>
  <c r="B47" i="50"/>
  <c r="AC46" i="50"/>
  <c r="AD46" i="50" s="1"/>
  <c r="AC46" i="49"/>
  <c r="AD46" i="49" s="1"/>
  <c r="C48" i="49"/>
  <c r="B47" i="49"/>
  <c r="C49" i="48"/>
  <c r="B48" i="48"/>
  <c r="AC47" i="48"/>
  <c r="AD47" i="48" s="1"/>
  <c r="I47" i="48"/>
  <c r="AA47" i="48" s="1"/>
  <c r="C49" i="47"/>
  <c r="B48" i="47"/>
  <c r="AC47" i="47"/>
  <c r="AD47" i="47" s="1"/>
  <c r="AC46" i="46"/>
  <c r="AD46" i="46" s="1"/>
  <c r="C48" i="46"/>
  <c r="B47" i="46"/>
  <c r="C48" i="45"/>
  <c r="B47" i="45"/>
  <c r="AC46" i="45"/>
  <c r="AD46" i="45" s="1"/>
  <c r="C48" i="44"/>
  <c r="G48" i="44" s="1"/>
  <c r="T48" i="44" s="1"/>
  <c r="B47" i="44"/>
  <c r="AC46" i="44"/>
  <c r="AD46" i="44" s="1"/>
  <c r="AC47" i="43"/>
  <c r="AD47" i="43" s="1"/>
  <c r="C49" i="43"/>
  <c r="B48" i="43"/>
  <c r="C48" i="42"/>
  <c r="B47" i="42"/>
  <c r="AC46" i="42"/>
  <c r="AD46" i="42" s="1"/>
  <c r="C48" i="41"/>
  <c r="B47" i="41"/>
  <c r="AC46" i="41"/>
  <c r="AD46" i="41" s="1"/>
  <c r="AC46" i="40"/>
  <c r="AD46" i="40" s="1"/>
  <c r="C48" i="40"/>
  <c r="B47" i="40"/>
  <c r="AC44" i="37"/>
  <c r="AD44" i="37" s="1"/>
  <c r="B45" i="37"/>
  <c r="C46" i="37"/>
  <c r="W47" i="45" l="1"/>
  <c r="I46" i="50"/>
  <c r="AA46" i="50" s="1"/>
  <c r="I46" i="45"/>
  <c r="AA46" i="45" s="1"/>
  <c r="H47" i="45"/>
  <c r="J47" i="45" s="1"/>
  <c r="V47" i="50"/>
  <c r="U47" i="50"/>
  <c r="W47" i="50"/>
  <c r="X47" i="50"/>
  <c r="G48" i="41"/>
  <c r="T48" i="41" s="1"/>
  <c r="G48" i="46"/>
  <c r="T48" i="46" s="1"/>
  <c r="Z48" i="50"/>
  <c r="G48" i="50"/>
  <c r="T48" i="50" s="1"/>
  <c r="U47" i="45"/>
  <c r="Z48" i="42"/>
  <c r="H48" i="42" s="1"/>
  <c r="G48" i="42"/>
  <c r="T48" i="42" s="1"/>
  <c r="G48" i="49"/>
  <c r="T48" i="49" s="1"/>
  <c r="Z49" i="48"/>
  <c r="G49" i="48"/>
  <c r="T49" i="48" s="1"/>
  <c r="G48" i="40"/>
  <c r="T48" i="40" s="1"/>
  <c r="G49" i="43"/>
  <c r="T49" i="43" s="1"/>
  <c r="Z49" i="47"/>
  <c r="G49" i="47"/>
  <c r="T49" i="47" s="1"/>
  <c r="V47" i="45"/>
  <c r="Z48" i="45"/>
  <c r="G48" i="45"/>
  <c r="T48" i="45" s="1"/>
  <c r="X47" i="45"/>
  <c r="G46" i="37"/>
  <c r="T46" i="37" s="1"/>
  <c r="R46" i="49"/>
  <c r="Q46" i="49" s="1"/>
  <c r="R45" i="45"/>
  <c r="Q45" i="45" s="1"/>
  <c r="R46" i="44"/>
  <c r="Q46" i="44" s="1"/>
  <c r="R46" i="43"/>
  <c r="Q46" i="43" s="1"/>
  <c r="R46" i="48"/>
  <c r="Q46" i="48" s="1"/>
  <c r="R47" i="43"/>
  <c r="Q47" i="43" s="1"/>
  <c r="R46" i="46"/>
  <c r="Q46" i="46" s="1"/>
  <c r="R46" i="40"/>
  <c r="Q46" i="40" s="1"/>
  <c r="R46" i="42"/>
  <c r="Q46" i="42" s="1"/>
  <c r="R46" i="41"/>
  <c r="Q46" i="41" s="1"/>
  <c r="R47" i="47"/>
  <c r="Q47" i="47" s="1"/>
  <c r="R44" i="37"/>
  <c r="Q44" i="37" s="1"/>
  <c r="R46" i="45"/>
  <c r="Q46" i="45" s="1"/>
  <c r="J47" i="50"/>
  <c r="J48" i="48"/>
  <c r="AC47" i="50"/>
  <c r="AD47" i="50" s="1"/>
  <c r="I47" i="50"/>
  <c r="C49" i="50"/>
  <c r="B48" i="50"/>
  <c r="AC47" i="49"/>
  <c r="AD47" i="49" s="1"/>
  <c r="C49" i="49"/>
  <c r="B48" i="49"/>
  <c r="AC48" i="48"/>
  <c r="AD48" i="48" s="1"/>
  <c r="I48" i="48"/>
  <c r="C50" i="48"/>
  <c r="Z50" i="48" s="1"/>
  <c r="B49" i="48"/>
  <c r="AC48" i="47"/>
  <c r="AD48" i="47" s="1"/>
  <c r="C50" i="47"/>
  <c r="B49" i="47"/>
  <c r="C49" i="46"/>
  <c r="G49" i="46" s="1"/>
  <c r="T49" i="46" s="1"/>
  <c r="B48" i="46"/>
  <c r="AC47" i="46"/>
  <c r="AD47" i="46" s="1"/>
  <c r="C49" i="45"/>
  <c r="B48" i="45"/>
  <c r="AC47" i="45"/>
  <c r="AD47" i="45" s="1"/>
  <c r="C49" i="44"/>
  <c r="B48" i="44"/>
  <c r="AC47" i="44"/>
  <c r="AD47" i="44" s="1"/>
  <c r="AC48" i="43"/>
  <c r="AD48" i="43" s="1"/>
  <c r="C50" i="43"/>
  <c r="B49" i="43"/>
  <c r="C49" i="42"/>
  <c r="B48" i="42"/>
  <c r="AC47" i="42"/>
  <c r="AD47" i="42" s="1"/>
  <c r="C49" i="41"/>
  <c r="B48" i="41"/>
  <c r="AC47" i="41"/>
  <c r="AD47" i="41" s="1"/>
  <c r="C49" i="40"/>
  <c r="B48" i="40"/>
  <c r="AC47" i="40"/>
  <c r="AD47" i="40" s="1"/>
  <c r="C47" i="37"/>
  <c r="B46" i="37"/>
  <c r="AC45" i="37"/>
  <c r="AD45" i="37" s="1"/>
  <c r="AA48" i="48" l="1"/>
  <c r="W49" i="47"/>
  <c r="W48" i="50"/>
  <c r="I47" i="45"/>
  <c r="AA47" i="45" s="1"/>
  <c r="H48" i="50"/>
  <c r="J48" i="50" s="1"/>
  <c r="H49" i="48"/>
  <c r="I49" i="48" s="1"/>
  <c r="U48" i="50"/>
  <c r="U49" i="47"/>
  <c r="H49" i="47"/>
  <c r="J49" i="47" s="1"/>
  <c r="V49" i="47"/>
  <c r="U48" i="42"/>
  <c r="X49" i="47"/>
  <c r="X48" i="50"/>
  <c r="V48" i="50"/>
  <c r="U48" i="45"/>
  <c r="G49" i="44"/>
  <c r="T49" i="44" s="1"/>
  <c r="G49" i="49"/>
  <c r="T49" i="49" s="1"/>
  <c r="H48" i="45"/>
  <c r="J48" i="45" s="1"/>
  <c r="W48" i="45"/>
  <c r="X48" i="42"/>
  <c r="X48" i="45"/>
  <c r="W48" i="42"/>
  <c r="G49" i="41"/>
  <c r="T49" i="41" s="1"/>
  <c r="V48" i="45"/>
  <c r="V48" i="42"/>
  <c r="G49" i="42"/>
  <c r="T49" i="42" s="1"/>
  <c r="Z49" i="50"/>
  <c r="G49" i="50"/>
  <c r="T49" i="50" s="1"/>
  <c r="G49" i="40"/>
  <c r="T49" i="40" s="1"/>
  <c r="Z49" i="45"/>
  <c r="H49" i="45" s="1"/>
  <c r="G49" i="45"/>
  <c r="T49" i="45" s="1"/>
  <c r="G47" i="37"/>
  <c r="T47" i="37" s="1"/>
  <c r="H50" i="48"/>
  <c r="G50" i="48" s="1"/>
  <c r="T50" i="48" s="1"/>
  <c r="R47" i="48"/>
  <c r="Q47" i="48" s="1"/>
  <c r="R47" i="44"/>
  <c r="Q47" i="44" s="1"/>
  <c r="R47" i="45"/>
  <c r="Q47" i="45" s="1"/>
  <c r="R47" i="41"/>
  <c r="Q47" i="41" s="1"/>
  <c r="R47" i="49"/>
  <c r="Q47" i="49" s="1"/>
  <c r="R48" i="47"/>
  <c r="Q48" i="47" s="1"/>
  <c r="R48" i="43"/>
  <c r="Q48" i="43" s="1"/>
  <c r="R47" i="46"/>
  <c r="Q47" i="46" s="1"/>
  <c r="R46" i="50"/>
  <c r="Q46" i="50" s="1"/>
  <c r="R47" i="42"/>
  <c r="Q47" i="42" s="1"/>
  <c r="R48" i="48"/>
  <c r="Q48" i="48" s="1"/>
  <c r="R45" i="37"/>
  <c r="Q45" i="37" s="1"/>
  <c r="R47" i="40"/>
  <c r="Q47" i="40" s="1"/>
  <c r="J48" i="42"/>
  <c r="AA47" i="50"/>
  <c r="C50" i="50"/>
  <c r="Z50" i="50" s="1"/>
  <c r="B49" i="50"/>
  <c r="AC48" i="50"/>
  <c r="AD48" i="50" s="1"/>
  <c r="AC48" i="49"/>
  <c r="AD48" i="49" s="1"/>
  <c r="C50" i="49"/>
  <c r="B49" i="49"/>
  <c r="AC49" i="48"/>
  <c r="AD49" i="48" s="1"/>
  <c r="C51" i="48"/>
  <c r="Z51" i="48" s="1"/>
  <c r="B50" i="48"/>
  <c r="C51" i="47"/>
  <c r="B50" i="47"/>
  <c r="AC49" i="47"/>
  <c r="AD49" i="47" s="1"/>
  <c r="AC48" i="46"/>
  <c r="AD48" i="46" s="1"/>
  <c r="C50" i="46"/>
  <c r="B49" i="46"/>
  <c r="AC48" i="45"/>
  <c r="AD48" i="45" s="1"/>
  <c r="B49" i="45"/>
  <c r="C50" i="45"/>
  <c r="Z50" i="45" s="1"/>
  <c r="AC48" i="44"/>
  <c r="AD48" i="44" s="1"/>
  <c r="C50" i="44"/>
  <c r="Z50" i="44" s="1"/>
  <c r="B49" i="44"/>
  <c r="AC49" i="43"/>
  <c r="AD49" i="43" s="1"/>
  <c r="C51" i="43"/>
  <c r="B50" i="43"/>
  <c r="AC48" i="42"/>
  <c r="AD48" i="42" s="1"/>
  <c r="I48" i="42"/>
  <c r="AA48" i="42" s="1"/>
  <c r="C50" i="42"/>
  <c r="B49" i="42"/>
  <c r="AC48" i="41"/>
  <c r="AD48" i="41" s="1"/>
  <c r="C50" i="41"/>
  <c r="B49" i="41"/>
  <c r="C50" i="40"/>
  <c r="B49" i="40"/>
  <c r="AC48" i="40"/>
  <c r="AD48" i="40" s="1"/>
  <c r="C48" i="37"/>
  <c r="B47" i="37"/>
  <c r="AC46" i="37"/>
  <c r="AD46" i="37" s="1"/>
  <c r="W49" i="50" l="1"/>
  <c r="I48" i="50"/>
  <c r="AA48" i="50" s="1"/>
  <c r="J49" i="48"/>
  <c r="I48" i="45"/>
  <c r="AA48" i="45" s="1"/>
  <c r="I49" i="47"/>
  <c r="AA49" i="47" s="1"/>
  <c r="X49" i="50"/>
  <c r="V49" i="50"/>
  <c r="U49" i="50"/>
  <c r="H49" i="50"/>
  <c r="J49" i="50" s="1"/>
  <c r="T50" i="40"/>
  <c r="AE50" i="40"/>
  <c r="G50" i="40"/>
  <c r="G48" i="37"/>
  <c r="T48" i="37" s="1"/>
  <c r="H50" i="50"/>
  <c r="G50" i="50" s="1"/>
  <c r="T50" i="50" s="1"/>
  <c r="U50" i="50" s="1"/>
  <c r="H50" i="45"/>
  <c r="G50" i="45" s="1"/>
  <c r="T50" i="45" s="1"/>
  <c r="H50" i="44"/>
  <c r="G50" i="44" s="1"/>
  <c r="T50" i="44" s="1"/>
  <c r="V50" i="44" s="1"/>
  <c r="H51" i="48"/>
  <c r="G51" i="48" s="1"/>
  <c r="T51" i="48" s="1"/>
  <c r="R48" i="49"/>
  <c r="Q48" i="49" s="1"/>
  <c r="R46" i="37"/>
  <c r="Q46" i="37" s="1"/>
  <c r="R48" i="41"/>
  <c r="Q48" i="41" s="1"/>
  <c r="R47" i="50"/>
  <c r="Q47" i="50" s="1"/>
  <c r="R49" i="43"/>
  <c r="Q49" i="43" s="1"/>
  <c r="R48" i="50"/>
  <c r="Q48" i="50" s="1"/>
  <c r="R48" i="45"/>
  <c r="Q48" i="45" s="1"/>
  <c r="R48" i="44"/>
  <c r="Q48" i="44" s="1"/>
  <c r="R48" i="46"/>
  <c r="Q48" i="46" s="1"/>
  <c r="R48" i="40"/>
  <c r="Q48" i="40" s="1"/>
  <c r="R48" i="42"/>
  <c r="Q48" i="42" s="1"/>
  <c r="AA49" i="48"/>
  <c r="J49" i="45"/>
  <c r="I50" i="48"/>
  <c r="J50" i="48"/>
  <c r="AC49" i="50"/>
  <c r="AD49" i="50" s="1"/>
  <c r="C51" i="50"/>
  <c r="Z51" i="50" s="1"/>
  <c r="B50" i="50"/>
  <c r="C51" i="49"/>
  <c r="Z51" i="49" s="1"/>
  <c r="B50" i="49"/>
  <c r="AC49" i="49"/>
  <c r="AD49" i="49" s="1"/>
  <c r="C52" i="48"/>
  <c r="Z52" i="48" s="1"/>
  <c r="B51" i="48"/>
  <c r="AC50" i="48"/>
  <c r="AD50" i="48" s="1"/>
  <c r="C52" i="47"/>
  <c r="B51" i="47"/>
  <c r="C51" i="46"/>
  <c r="B50" i="46"/>
  <c r="AC49" i="46"/>
  <c r="AD49" i="46" s="1"/>
  <c r="C51" i="45"/>
  <c r="Z51" i="45" s="1"/>
  <c r="B50" i="45"/>
  <c r="AC49" i="45"/>
  <c r="AD49" i="45" s="1"/>
  <c r="I49" i="45"/>
  <c r="C51" i="44"/>
  <c r="B50" i="44"/>
  <c r="AC49" i="44"/>
  <c r="AD49" i="44" s="1"/>
  <c r="C52" i="43"/>
  <c r="B51" i="43"/>
  <c r="AC49" i="42"/>
  <c r="AD49" i="42" s="1"/>
  <c r="C51" i="42"/>
  <c r="B50" i="42"/>
  <c r="AC49" i="41"/>
  <c r="AD49" i="41" s="1"/>
  <c r="C51" i="41"/>
  <c r="Z51" i="41" s="1"/>
  <c r="B50" i="41"/>
  <c r="C51" i="40"/>
  <c r="B50" i="40"/>
  <c r="AC49" i="40"/>
  <c r="AD49" i="40" s="1"/>
  <c r="B48" i="37"/>
  <c r="C49" i="37"/>
  <c r="G49" i="37" s="1"/>
  <c r="T49" i="37" s="1"/>
  <c r="AC47" i="37"/>
  <c r="AD47" i="37" s="1"/>
  <c r="I49" i="50" l="1"/>
  <c r="AA49" i="50" s="1"/>
  <c r="G52" i="47"/>
  <c r="T52" i="47"/>
  <c r="AE52" i="47"/>
  <c r="T51" i="40"/>
  <c r="AE51" i="40"/>
  <c r="G51" i="40"/>
  <c r="V50" i="50"/>
  <c r="X50" i="44"/>
  <c r="X50" i="50"/>
  <c r="W50" i="44"/>
  <c r="W50" i="50"/>
  <c r="U50" i="44"/>
  <c r="H51" i="49"/>
  <c r="G51" i="49" s="1"/>
  <c r="T51" i="49" s="1"/>
  <c r="X51" i="49" s="1"/>
  <c r="H51" i="50"/>
  <c r="G51" i="50" s="1"/>
  <c r="T51" i="50" s="1"/>
  <c r="X51" i="50" s="1"/>
  <c r="H51" i="41"/>
  <c r="G51" i="41" s="1"/>
  <c r="T51" i="41" s="1"/>
  <c r="U51" i="41" s="1"/>
  <c r="H51" i="45"/>
  <c r="G51" i="45" s="1"/>
  <c r="T51" i="45" s="1"/>
  <c r="H52" i="48"/>
  <c r="G52" i="48" s="1"/>
  <c r="T52" i="48" s="1"/>
  <c r="R49" i="48"/>
  <c r="Q49" i="48" s="1"/>
  <c r="R49" i="49"/>
  <c r="Q49" i="49" s="1"/>
  <c r="R49" i="47"/>
  <c r="Q49" i="47" s="1"/>
  <c r="R47" i="37"/>
  <c r="Q47" i="37" s="1"/>
  <c r="R49" i="46"/>
  <c r="Q49" i="46" s="1"/>
  <c r="R49" i="44"/>
  <c r="Q49" i="44" s="1"/>
  <c r="R50" i="48"/>
  <c r="Q50" i="48" s="1"/>
  <c r="R49" i="45"/>
  <c r="Q49" i="45" s="1"/>
  <c r="R49" i="41"/>
  <c r="Q49" i="41" s="1"/>
  <c r="R49" i="50"/>
  <c r="Q49" i="50" s="1"/>
  <c r="R49" i="40"/>
  <c r="Q49" i="40" s="1"/>
  <c r="R49" i="42"/>
  <c r="Q49" i="42" s="1"/>
  <c r="Z52" i="47"/>
  <c r="Z51" i="40"/>
  <c r="AA49" i="45"/>
  <c r="I50" i="44"/>
  <c r="J51" i="48"/>
  <c r="AA50" i="48"/>
  <c r="J50" i="45"/>
  <c r="J50" i="50"/>
  <c r="I50" i="50"/>
  <c r="AA50" i="50" s="1"/>
  <c r="C52" i="50"/>
  <c r="Z52" i="50" s="1"/>
  <c r="B51" i="50"/>
  <c r="AC50" i="50"/>
  <c r="AD50" i="50" s="1"/>
  <c r="C52" i="49"/>
  <c r="B51" i="49"/>
  <c r="I51" i="48"/>
  <c r="B52" i="48"/>
  <c r="C17" i="48" s="1"/>
  <c r="AC51" i="48"/>
  <c r="AD51" i="48" s="1"/>
  <c r="B52" i="47"/>
  <c r="C17" i="47" s="1"/>
  <c r="C52" i="46"/>
  <c r="Z52" i="46" s="1"/>
  <c r="B51" i="46"/>
  <c r="I50" i="45"/>
  <c r="B51" i="45"/>
  <c r="C52" i="45"/>
  <c r="Z52" i="45" s="1"/>
  <c r="AC50" i="45"/>
  <c r="AD50" i="45" s="1"/>
  <c r="J50" i="44"/>
  <c r="C52" i="44"/>
  <c r="B51" i="44"/>
  <c r="AC50" i="44"/>
  <c r="AD50" i="44" s="1"/>
  <c r="B52" i="43"/>
  <c r="C17" i="43" s="1"/>
  <c r="C52" i="42"/>
  <c r="B51" i="42"/>
  <c r="C52" i="41"/>
  <c r="B51" i="41"/>
  <c r="C52" i="40"/>
  <c r="B51" i="40"/>
  <c r="AC50" i="40"/>
  <c r="AD50" i="40" s="1"/>
  <c r="C50" i="37"/>
  <c r="B49" i="37"/>
  <c r="AC48" i="37"/>
  <c r="AD48" i="37" s="1"/>
  <c r="AE52" i="40" l="1"/>
  <c r="T52" i="40"/>
  <c r="G52" i="40"/>
  <c r="G52" i="44"/>
  <c r="AE52" i="44"/>
  <c r="T52" i="44"/>
  <c r="T52" i="42"/>
  <c r="AE52" i="42"/>
  <c r="G52" i="42"/>
  <c r="T52" i="49"/>
  <c r="AE52" i="49"/>
  <c r="G52" i="49"/>
  <c r="W51" i="49"/>
  <c r="U51" i="49"/>
  <c r="W51" i="41"/>
  <c r="X51" i="41"/>
  <c r="V51" i="50"/>
  <c r="V51" i="41"/>
  <c r="W51" i="50"/>
  <c r="U51" i="50"/>
  <c r="V51" i="49"/>
  <c r="U51" i="40"/>
  <c r="V51" i="40"/>
  <c r="W51" i="40"/>
  <c r="X51" i="40"/>
  <c r="U52" i="47"/>
  <c r="V52" i="47"/>
  <c r="X52" i="47"/>
  <c r="W52" i="47"/>
  <c r="H51" i="40"/>
  <c r="H52" i="46"/>
  <c r="G52" i="46" s="1"/>
  <c r="T52" i="46" s="1"/>
  <c r="W52" i="46" s="1"/>
  <c r="H52" i="50"/>
  <c r="G52" i="50" s="1"/>
  <c r="T52" i="50" s="1"/>
  <c r="U52" i="50" s="1"/>
  <c r="H52" i="45"/>
  <c r="G52" i="45" s="1"/>
  <c r="T52" i="45" s="1"/>
  <c r="H52" i="47"/>
  <c r="R50" i="40"/>
  <c r="Q50" i="40" s="1"/>
  <c r="R50" i="50"/>
  <c r="Q50" i="50" s="1"/>
  <c r="R50" i="44"/>
  <c r="Q50" i="44" s="1"/>
  <c r="R51" i="48"/>
  <c r="Q51" i="48" s="1"/>
  <c r="R48" i="37"/>
  <c r="Q48" i="37" s="1"/>
  <c r="R50" i="45"/>
  <c r="Q50" i="45" s="1"/>
  <c r="Z52" i="44"/>
  <c r="Z52" i="42"/>
  <c r="Z52" i="49"/>
  <c r="Z52" i="40"/>
  <c r="J52" i="47"/>
  <c r="AA51" i="48"/>
  <c r="AA50" i="44"/>
  <c r="J51" i="45"/>
  <c r="I51" i="50"/>
  <c r="AA50" i="45"/>
  <c r="J51" i="41"/>
  <c r="J51" i="49"/>
  <c r="J52" i="48"/>
  <c r="J51" i="50"/>
  <c r="I51" i="49"/>
  <c r="AA51" i="49" s="1"/>
  <c r="B52" i="50"/>
  <c r="C17" i="50" s="1"/>
  <c r="AC51" i="50"/>
  <c r="AD51" i="50" s="1"/>
  <c r="B52" i="49"/>
  <c r="C17" i="49" s="1"/>
  <c r="AC51" i="49"/>
  <c r="AD51" i="49" s="1"/>
  <c r="AC52" i="48"/>
  <c r="AD52" i="48" s="1"/>
  <c r="I52" i="48"/>
  <c r="AC52" i="47"/>
  <c r="AD52" i="47" s="1"/>
  <c r="I52" i="47"/>
  <c r="AA52" i="47" s="1"/>
  <c r="B52" i="46"/>
  <c r="C17" i="46" s="1"/>
  <c r="B52" i="45"/>
  <c r="C17" i="45" s="1"/>
  <c r="I51" i="45"/>
  <c r="AC51" i="45"/>
  <c r="AD51" i="45" s="1"/>
  <c r="B52" i="44"/>
  <c r="C17" i="44" s="1"/>
  <c r="B52" i="42"/>
  <c r="C17" i="42" s="1"/>
  <c r="I51" i="41"/>
  <c r="AA51" i="41" s="1"/>
  <c r="AC51" i="41"/>
  <c r="AD51" i="41" s="1"/>
  <c r="B52" i="41"/>
  <c r="C17" i="41" s="1"/>
  <c r="J51" i="40"/>
  <c r="I51" i="40"/>
  <c r="AA51" i="40" s="1"/>
  <c r="AC51" i="40"/>
  <c r="AD51" i="40" s="1"/>
  <c r="B52" i="40"/>
  <c r="C17" i="40" s="1"/>
  <c r="AC49" i="37"/>
  <c r="AD49" i="37" s="1"/>
  <c r="C51" i="37"/>
  <c r="B50" i="37"/>
  <c r="X52" i="46" l="1"/>
  <c r="V52" i="46"/>
  <c r="U52" i="46"/>
  <c r="X52" i="50"/>
  <c r="V52" i="50"/>
  <c r="W52" i="50"/>
  <c r="U52" i="49"/>
  <c r="W52" i="49"/>
  <c r="V52" i="49"/>
  <c r="X52" i="49"/>
  <c r="U52" i="40"/>
  <c r="V52" i="40"/>
  <c r="W52" i="40"/>
  <c r="X52" i="40"/>
  <c r="U52" i="42"/>
  <c r="W52" i="42"/>
  <c r="X52" i="42"/>
  <c r="V52" i="42"/>
  <c r="U52" i="44"/>
  <c r="W52" i="44"/>
  <c r="V52" i="44"/>
  <c r="X52" i="44"/>
  <c r="H52" i="40"/>
  <c r="H52" i="42"/>
  <c r="H52" i="44"/>
  <c r="H52" i="49"/>
  <c r="R51" i="45"/>
  <c r="Q51" i="45" s="1"/>
  <c r="R49" i="37"/>
  <c r="Q49" i="37" s="1"/>
  <c r="R51" i="50"/>
  <c r="Q51" i="50" s="1"/>
  <c r="R51" i="40"/>
  <c r="Q51" i="40" s="1"/>
  <c r="J52" i="44"/>
  <c r="J52" i="49"/>
  <c r="J52" i="42"/>
  <c r="AA51" i="50"/>
  <c r="AA51" i="45"/>
  <c r="J52" i="50"/>
  <c r="AA52" i="48"/>
  <c r="J52" i="45"/>
  <c r="J52" i="46"/>
  <c r="I52" i="50"/>
  <c r="AC52" i="50"/>
  <c r="AD52" i="50" s="1"/>
  <c r="AC52" i="49"/>
  <c r="AD52" i="49" s="1"/>
  <c r="I52" i="49"/>
  <c r="AA52" i="49" s="1"/>
  <c r="I52" i="46"/>
  <c r="AA52" i="46" s="1"/>
  <c r="AC52" i="46"/>
  <c r="AD52" i="46" s="1"/>
  <c r="I52" i="45"/>
  <c r="AC52" i="45"/>
  <c r="AD52" i="45" s="1"/>
  <c r="AC52" i="44"/>
  <c r="AD52" i="44" s="1"/>
  <c r="I52" i="44"/>
  <c r="AA52" i="44" s="1"/>
  <c r="AC52" i="42"/>
  <c r="AD52" i="42" s="1"/>
  <c r="I52" i="42"/>
  <c r="AA52" i="42" s="1"/>
  <c r="J52" i="40"/>
  <c r="AC52" i="40"/>
  <c r="AD52" i="40" s="1"/>
  <c r="I52" i="40"/>
  <c r="AA52" i="40" s="1"/>
  <c r="C52" i="37"/>
  <c r="B51" i="37"/>
  <c r="R51" i="41" l="1"/>
  <c r="Q51" i="41" s="1"/>
  <c r="R52" i="44"/>
  <c r="Q52" i="44" s="1"/>
  <c r="R52" i="47"/>
  <c r="Q52" i="47" s="1"/>
  <c r="R51" i="49"/>
  <c r="Q51" i="49" s="1"/>
  <c r="R52" i="48"/>
  <c r="Q52" i="48" s="1"/>
  <c r="R52" i="40"/>
  <c r="Q52" i="40" s="1"/>
  <c r="AA52" i="50"/>
  <c r="AA52" i="45"/>
  <c r="B52" i="37"/>
  <c r="C17" i="37" s="1"/>
  <c r="R52" i="50" l="1"/>
  <c r="Q52" i="50" s="1"/>
  <c r="R52" i="49"/>
  <c r="Q52" i="49" s="1"/>
  <c r="R52" i="45"/>
  <c r="Q52" i="45" s="1"/>
  <c r="R52" i="42"/>
  <c r="Q52" i="42" s="1"/>
  <c r="R52" i="46"/>
  <c r="Q52" i="46" s="1"/>
  <c r="D16" i="22" l="1"/>
  <c r="C16" i="22"/>
  <c r="AC26" i="37" l="1"/>
  <c r="AD26" i="37" s="1"/>
  <c r="R26" i="37" l="1"/>
  <c r="Q26" i="37" s="1"/>
  <c r="AC25" i="37"/>
  <c r="AD25" i="37" s="1"/>
  <c r="T25" i="37" s="1"/>
  <c r="R25" i="37" l="1"/>
  <c r="Q25" i="37" s="1"/>
  <c r="K14" i="41"/>
  <c r="L14" i="41"/>
  <c r="G14" i="41"/>
  <c r="AE17" i="41" s="1"/>
  <c r="AF17" i="41" s="1"/>
  <c r="AG17" i="41" s="1"/>
  <c r="AH17" i="41" s="1"/>
  <c r="I14" i="41"/>
  <c r="H14" i="41"/>
  <c r="Z38" i="41" l="1"/>
  <c r="H38" i="41" s="1"/>
  <c r="Z45" i="41"/>
  <c r="H45" i="41" s="1"/>
  <c r="Z52" i="41"/>
  <c r="H52" i="41" s="1"/>
  <c r="Z24" i="41"/>
  <c r="H24" i="41" s="1"/>
  <c r="J24" i="41" s="1"/>
  <c r="Z31" i="41"/>
  <c r="H31" i="41" s="1"/>
  <c r="Z33" i="41"/>
  <c r="Z50" i="41"/>
  <c r="Z46" i="41"/>
  <c r="Z27" i="41"/>
  <c r="Z39" i="41"/>
  <c r="Z41" i="41"/>
  <c r="Z35" i="41"/>
  <c r="Z28" i="41"/>
  <c r="Z29" i="41"/>
  <c r="Z47" i="41"/>
  <c r="Z49" i="41"/>
  <c r="Z43" i="41"/>
  <c r="Z42" i="41"/>
  <c r="Z32" i="41"/>
  <c r="Z36" i="41"/>
  <c r="Z40" i="41"/>
  <c r="Z34" i="41"/>
  <c r="Z25" i="41"/>
  <c r="Z48" i="41"/>
  <c r="Z26" i="41"/>
  <c r="Z22" i="41"/>
  <c r="AA14" i="41"/>
  <c r="C18" i="41" s="1"/>
  <c r="M14" i="41"/>
  <c r="G52" i="41" l="1"/>
  <c r="J52" i="41" s="1"/>
  <c r="I45" i="41"/>
  <c r="J45" i="41"/>
  <c r="J38" i="41"/>
  <c r="I38" i="41"/>
  <c r="J31" i="41"/>
  <c r="I31" i="41"/>
  <c r="U43" i="41"/>
  <c r="V43" i="41"/>
  <c r="W43" i="41"/>
  <c r="X43" i="41"/>
  <c r="I24" i="41"/>
  <c r="AA24" i="41" s="1"/>
  <c r="H28" i="41"/>
  <c r="H40" i="41"/>
  <c r="J40" i="41" s="1"/>
  <c r="H32" i="41"/>
  <c r="H41" i="41"/>
  <c r="I41" i="41" s="1"/>
  <c r="H42" i="41"/>
  <c r="J42" i="41" s="1"/>
  <c r="H39" i="41"/>
  <c r="J39" i="41" s="1"/>
  <c r="H36" i="41"/>
  <c r="H27" i="41"/>
  <c r="H26" i="41"/>
  <c r="I26" i="41" s="1"/>
  <c r="H43" i="41"/>
  <c r="J43" i="41" s="1"/>
  <c r="H48" i="41"/>
  <c r="J48" i="41" s="1"/>
  <c r="H49" i="41"/>
  <c r="I49" i="41" s="1"/>
  <c r="H46" i="41"/>
  <c r="H35" i="41"/>
  <c r="H25" i="41"/>
  <c r="J25" i="41" s="1"/>
  <c r="H47" i="41"/>
  <c r="J47" i="41" s="1"/>
  <c r="H50" i="41"/>
  <c r="H34" i="41"/>
  <c r="H29" i="41"/>
  <c r="H33" i="41"/>
  <c r="I33" i="41" s="1"/>
  <c r="H22" i="41"/>
  <c r="I22" i="41" s="1"/>
  <c r="AA38" i="41" l="1"/>
  <c r="AA45" i="41"/>
  <c r="T52" i="41"/>
  <c r="AC52" i="41"/>
  <c r="AD52" i="41" s="1"/>
  <c r="R52" i="41" s="1"/>
  <c r="Q52" i="41" s="1"/>
  <c r="I52" i="41"/>
  <c r="AA52" i="41" s="1"/>
  <c r="AA31" i="41"/>
  <c r="G50" i="41"/>
  <c r="G36" i="41"/>
  <c r="J36" i="41" s="1"/>
  <c r="G35" i="41"/>
  <c r="J35" i="41" s="1"/>
  <c r="G34" i="41"/>
  <c r="G29" i="41"/>
  <c r="I29" i="41" s="1"/>
  <c r="AA29" i="41" s="1"/>
  <c r="G28" i="41"/>
  <c r="I28" i="41" s="1"/>
  <c r="G27" i="41"/>
  <c r="I27" i="41" s="1"/>
  <c r="I32" i="41"/>
  <c r="J32" i="41"/>
  <c r="I40" i="41"/>
  <c r="AA40" i="41" s="1"/>
  <c r="J26" i="41"/>
  <c r="AA26" i="41" s="1"/>
  <c r="I48" i="41"/>
  <c r="AA48" i="41" s="1"/>
  <c r="J46" i="41"/>
  <c r="I42" i="41"/>
  <c r="AA42" i="41" s="1"/>
  <c r="I46" i="41"/>
  <c r="J41" i="41"/>
  <c r="AA41" i="41" s="1"/>
  <c r="J33" i="41"/>
  <c r="AA33" i="41" s="1"/>
  <c r="I43" i="41"/>
  <c r="AA43" i="41" s="1"/>
  <c r="I47" i="41"/>
  <c r="AA47" i="41" s="1"/>
  <c r="I25" i="41"/>
  <c r="AA25" i="41" s="1"/>
  <c r="J49" i="41"/>
  <c r="AA49" i="41" s="1"/>
  <c r="J34" i="41"/>
  <c r="I39" i="41"/>
  <c r="AA39" i="41" s="1"/>
  <c r="J22" i="41"/>
  <c r="AA22" i="41" s="1"/>
  <c r="AC22" i="41"/>
  <c r="AD22" i="41" s="1"/>
  <c r="T22" i="41" s="1"/>
  <c r="H14" i="37"/>
  <c r="I14" i="37"/>
  <c r="L14" i="37"/>
  <c r="K14" i="37"/>
  <c r="G14" i="37"/>
  <c r="I36" i="41" l="1"/>
  <c r="AA36" i="41" s="1"/>
  <c r="I35" i="41"/>
  <c r="AA35" i="41" s="1"/>
  <c r="AA46" i="41"/>
  <c r="AA32" i="41"/>
  <c r="J28" i="41"/>
  <c r="AA28" i="41" s="1"/>
  <c r="I50" i="41"/>
  <c r="AA50" i="41" s="1"/>
  <c r="J50" i="41"/>
  <c r="T50" i="41"/>
  <c r="AC50" i="41"/>
  <c r="AD50" i="41" s="1"/>
  <c r="R50" i="41" s="1"/>
  <c r="Q50" i="41" s="1"/>
  <c r="T36" i="41"/>
  <c r="AC36" i="41"/>
  <c r="AD36" i="41" s="1"/>
  <c r="R36" i="41" s="1"/>
  <c r="Q36" i="41" s="1"/>
  <c r="T35" i="41"/>
  <c r="AC35" i="41"/>
  <c r="AD35" i="41" s="1"/>
  <c r="R35" i="41" s="1"/>
  <c r="Q35" i="41" s="1"/>
  <c r="T34" i="41"/>
  <c r="AC34" i="41"/>
  <c r="AD34" i="41" s="1"/>
  <c r="I34" i="41"/>
  <c r="AA34" i="41" s="1"/>
  <c r="T29" i="41"/>
  <c r="AC29" i="41"/>
  <c r="AD29" i="41" s="1"/>
  <c r="R29" i="41" s="1"/>
  <c r="Q29" i="41" s="1"/>
  <c r="J29" i="41"/>
  <c r="T28" i="41"/>
  <c r="AC28" i="41"/>
  <c r="AD28" i="41" s="1"/>
  <c r="R28" i="41" s="1"/>
  <c r="Q28" i="41" s="1"/>
  <c r="AC27" i="41"/>
  <c r="T27" i="41"/>
  <c r="J27" i="41"/>
  <c r="AA27" i="41" s="1"/>
  <c r="R22" i="41"/>
  <c r="Q22" i="41" s="1"/>
  <c r="AE17" i="37"/>
  <c r="AF17" i="37" s="1"/>
  <c r="AG17" i="37" s="1"/>
  <c r="AH17" i="37" s="1"/>
  <c r="M14" i="37"/>
  <c r="AA14" i="37"/>
  <c r="C18" i="37" s="1"/>
  <c r="X50" i="41" l="1"/>
  <c r="U50" i="41"/>
  <c r="W50" i="41"/>
  <c r="V50" i="41"/>
  <c r="W36" i="41"/>
  <c r="X36" i="41"/>
  <c r="U36" i="41"/>
  <c r="V36" i="41"/>
  <c r="R34" i="41"/>
  <c r="Q34" i="41" s="1"/>
  <c r="X29" i="41"/>
  <c r="U29" i="41"/>
  <c r="V29" i="41"/>
  <c r="W29" i="41"/>
  <c r="AD27" i="41"/>
  <c r="Z27" i="37"/>
  <c r="Z28" i="37"/>
  <c r="Z34" i="37"/>
  <c r="Z35" i="37"/>
  <c r="Z41" i="37"/>
  <c r="Z42" i="37"/>
  <c r="Z48" i="37"/>
  <c r="Z49" i="37"/>
  <c r="Z22" i="37"/>
  <c r="Z46" i="37"/>
  <c r="Z24" i="37"/>
  <c r="Z26" i="37"/>
  <c r="Z23" i="37"/>
  <c r="Z32" i="37"/>
  <c r="Z43" i="37"/>
  <c r="Z29" i="37"/>
  <c r="Z31" i="37"/>
  <c r="Z40" i="37"/>
  <c r="Z51" i="37"/>
  <c r="Z37" i="37"/>
  <c r="Z39" i="37"/>
  <c r="Z45" i="37"/>
  <c r="Z47" i="37"/>
  <c r="Z33" i="37"/>
  <c r="Z30" i="37"/>
  <c r="Z36" i="37"/>
  <c r="Z50" i="37"/>
  <c r="Z25" i="37"/>
  <c r="Z44" i="37"/>
  <c r="Z52" i="37"/>
  <c r="Z38" i="37"/>
  <c r="R27" i="41" l="1"/>
  <c r="Q27" i="41" s="1"/>
  <c r="U32" i="37"/>
  <c r="W32" i="37"/>
  <c r="X32" i="37"/>
  <c r="V32" i="37"/>
  <c r="U39" i="37"/>
  <c r="W39" i="37"/>
  <c r="X39" i="37"/>
  <c r="V39" i="37"/>
  <c r="U47" i="37"/>
  <c r="W47" i="37"/>
  <c r="X47" i="37"/>
  <c r="V47" i="37"/>
  <c r="U26" i="37"/>
  <c r="W26" i="37"/>
  <c r="X26" i="37"/>
  <c r="V26" i="37"/>
  <c r="U25" i="37"/>
  <c r="W25" i="37"/>
  <c r="X25" i="37"/>
  <c r="V25" i="37"/>
  <c r="U40" i="37"/>
  <c r="W40" i="37"/>
  <c r="V40" i="37"/>
  <c r="X40" i="37"/>
  <c r="U46" i="37"/>
  <c r="W46" i="37"/>
  <c r="X46" i="37"/>
  <c r="V46" i="37"/>
  <c r="U33" i="37"/>
  <c r="W33" i="37"/>
  <c r="X33" i="37"/>
  <c r="V33" i="37"/>
  <c r="H38" i="37"/>
  <c r="I38" i="37" s="1"/>
  <c r="H47" i="37"/>
  <c r="I47" i="37" s="1"/>
  <c r="H43" i="37"/>
  <c r="H48" i="37"/>
  <c r="I48" i="37" s="1"/>
  <c r="H39" i="37"/>
  <c r="J39" i="37" s="1"/>
  <c r="H23" i="37"/>
  <c r="H41" i="37"/>
  <c r="J41" i="37" s="1"/>
  <c r="H32" i="37"/>
  <c r="I32" i="37" s="1"/>
  <c r="H37" i="37"/>
  <c r="H26" i="37"/>
  <c r="H35" i="37"/>
  <c r="H42" i="37"/>
  <c r="I42" i="37" s="1"/>
  <c r="H50" i="37"/>
  <c r="H51" i="37"/>
  <c r="H24" i="37"/>
  <c r="J24" i="37" s="1"/>
  <c r="H34" i="37"/>
  <c r="H25" i="37"/>
  <c r="I25" i="37" s="1"/>
  <c r="H40" i="37"/>
  <c r="H46" i="37"/>
  <c r="I46" i="37" s="1"/>
  <c r="H28" i="37"/>
  <c r="H45" i="37"/>
  <c r="I45" i="37" s="1"/>
  <c r="H36" i="37"/>
  <c r="H30" i="37"/>
  <c r="I30" i="37" s="1"/>
  <c r="H31" i="37"/>
  <c r="J31" i="37" s="1"/>
  <c r="H27" i="37"/>
  <c r="G27" i="37" s="1"/>
  <c r="H52" i="37"/>
  <c r="H44" i="37"/>
  <c r="H33" i="37"/>
  <c r="I33" i="37" s="1"/>
  <c r="H29" i="37"/>
  <c r="G29" i="37" s="1"/>
  <c r="T29" i="37" s="1"/>
  <c r="H49" i="37"/>
  <c r="H22" i="37"/>
  <c r="G23" i="37"/>
  <c r="AC23" i="37" s="1"/>
  <c r="AD23" i="37" s="1"/>
  <c r="AC31" i="37"/>
  <c r="AD31" i="37" s="1"/>
  <c r="AC30" i="37"/>
  <c r="AD30" i="37" s="1"/>
  <c r="T30" i="37" s="1"/>
  <c r="G52" i="37" l="1"/>
  <c r="G51" i="37"/>
  <c r="G50" i="37"/>
  <c r="G36" i="37"/>
  <c r="G35" i="37"/>
  <c r="I35" i="37" s="1"/>
  <c r="G34" i="37"/>
  <c r="I34" i="37" s="1"/>
  <c r="G28" i="37"/>
  <c r="T28" i="37" s="1"/>
  <c r="J23" i="37"/>
  <c r="J47" i="37"/>
  <c r="I26" i="37"/>
  <c r="AA26" i="37" s="1"/>
  <c r="J26" i="37"/>
  <c r="I39" i="37"/>
  <c r="AA39" i="37" s="1"/>
  <c r="J38" i="37"/>
  <c r="AA38" i="37" s="1"/>
  <c r="I37" i="37"/>
  <c r="J37" i="37"/>
  <c r="J25" i="37"/>
  <c r="J42" i="37"/>
  <c r="AA42" i="37" s="1"/>
  <c r="J48" i="37"/>
  <c r="AA48" i="37" s="1"/>
  <c r="J33" i="37"/>
  <c r="J46" i="37"/>
  <c r="I43" i="37"/>
  <c r="J43" i="37"/>
  <c r="J45" i="37"/>
  <c r="AA45" i="37" s="1"/>
  <c r="J32" i="37"/>
  <c r="I31" i="37"/>
  <c r="AA31" i="37" s="1"/>
  <c r="I51" i="37"/>
  <c r="I36" i="37"/>
  <c r="J36" i="37"/>
  <c r="I49" i="37"/>
  <c r="I44" i="37"/>
  <c r="J44" i="37"/>
  <c r="J49" i="37"/>
  <c r="I52" i="37"/>
  <c r="J40" i="37"/>
  <c r="I40" i="37"/>
  <c r="AA40" i="37" s="1"/>
  <c r="J30" i="37"/>
  <c r="AA30" i="37" s="1"/>
  <c r="I41" i="37"/>
  <c r="AA41" i="37" s="1"/>
  <c r="T23" i="37"/>
  <c r="R23" i="37"/>
  <c r="Q23" i="37" s="1"/>
  <c r="AA25" i="37"/>
  <c r="I27" i="37"/>
  <c r="J27" i="37"/>
  <c r="I24" i="37"/>
  <c r="AA24" i="37" s="1"/>
  <c r="AC27" i="37"/>
  <c r="AD27" i="37" s="1"/>
  <c r="I29" i="37"/>
  <c r="AC29" i="37"/>
  <c r="AD29" i="37" s="1"/>
  <c r="J29" i="37"/>
  <c r="AC24" i="37"/>
  <c r="AD24" i="37" s="1"/>
  <c r="T24" i="37" s="1"/>
  <c r="AA33" i="37"/>
  <c r="AA47" i="37"/>
  <c r="J22" i="37"/>
  <c r="AA32" i="37"/>
  <c r="AC22" i="37"/>
  <c r="AD22" i="37" s="1"/>
  <c r="I22" i="37"/>
  <c r="I23" i="37"/>
  <c r="AA46" i="37"/>
  <c r="AC28" i="37" l="1"/>
  <c r="AD28" i="37" s="1"/>
  <c r="AC52" i="37"/>
  <c r="AD52" i="37" s="1"/>
  <c r="T52" i="37" s="1"/>
  <c r="J52" i="37"/>
  <c r="AA52" i="37" s="1"/>
  <c r="T51" i="37"/>
  <c r="AC51" i="37"/>
  <c r="AD51" i="37" s="1"/>
  <c r="R51" i="37" s="1"/>
  <c r="Q51" i="37" s="1"/>
  <c r="J51" i="37"/>
  <c r="AA51" i="37" s="1"/>
  <c r="T50" i="37"/>
  <c r="AC50" i="37"/>
  <c r="AD50" i="37" s="1"/>
  <c r="R50" i="37" s="1"/>
  <c r="Q50" i="37" s="1"/>
  <c r="I50" i="37"/>
  <c r="J50" i="37"/>
  <c r="T36" i="37"/>
  <c r="AC36" i="37"/>
  <c r="AD36" i="37" s="1"/>
  <c r="R36" i="37" s="1"/>
  <c r="Q36" i="37" s="1"/>
  <c r="T35" i="37"/>
  <c r="AC35" i="37"/>
  <c r="AD35" i="37" s="1"/>
  <c r="R35" i="37" s="1"/>
  <c r="Q35" i="37" s="1"/>
  <c r="J35" i="37"/>
  <c r="AA35" i="37" s="1"/>
  <c r="T34" i="37"/>
  <c r="AC34" i="37"/>
  <c r="AD34" i="37" s="1"/>
  <c r="AA23" i="37"/>
  <c r="J34" i="37"/>
  <c r="AA34" i="37" s="1"/>
  <c r="I28" i="37"/>
  <c r="J28" i="37"/>
  <c r="AA43" i="37"/>
  <c r="AA37" i="37"/>
  <c r="AA44" i="37"/>
  <c r="AA36" i="37"/>
  <c r="AA49" i="37"/>
  <c r="AA29" i="37"/>
  <c r="AA27" i="37"/>
  <c r="R24" i="37"/>
  <c r="Q24" i="37" s="1"/>
  <c r="R31" i="37"/>
  <c r="Q31" i="37" s="1"/>
  <c r="R30" i="37"/>
  <c r="Q30" i="37" s="1"/>
  <c r="AA22" i="37"/>
  <c r="AA50" i="37" l="1"/>
  <c r="R52" i="37"/>
  <c r="Q52" i="37" s="1"/>
  <c r="R34" i="37"/>
  <c r="Q34" i="37" s="1"/>
  <c r="AA28" i="37"/>
  <c r="AF22" i="37"/>
  <c r="R22" i="37"/>
  <c r="Q22" i="37" s="1"/>
  <c r="T22" i="37"/>
  <c r="R28" i="37"/>
  <c r="Q28" i="37" s="1"/>
  <c r="T27" i="37"/>
  <c r="R29" i="37"/>
  <c r="Q29" i="37" s="1"/>
  <c r="R27" i="37"/>
  <c r="Q27" i="37" s="1"/>
  <c r="AG22" i="37" l="1"/>
  <c r="AH22" i="37" s="1"/>
  <c r="AF23" i="37"/>
  <c r="AE22" i="37"/>
  <c r="AE23" i="37" l="1"/>
  <c r="U23" i="37" s="1"/>
  <c r="AG23" i="37"/>
  <c r="AH23" i="37" s="1"/>
  <c r="W22" i="37"/>
  <c r="X22" i="37"/>
  <c r="U22" i="37"/>
  <c r="V22" i="37"/>
  <c r="AF24" i="37"/>
  <c r="W23" i="37" l="1"/>
  <c r="X23" i="37"/>
  <c r="AE24" i="37"/>
  <c r="W24" i="37" s="1"/>
  <c r="AG24" i="37"/>
  <c r="AH24" i="37" s="1"/>
  <c r="V23" i="37"/>
  <c r="AF25" i="37"/>
  <c r="X24" i="37" l="1"/>
  <c r="U24" i="37"/>
  <c r="AE25" i="37"/>
  <c r="AG25" i="37"/>
  <c r="AH25" i="37" s="1"/>
  <c r="V24" i="37"/>
  <c r="AF26" i="37"/>
  <c r="AE26" i="37" l="1"/>
  <c r="AG26" i="37"/>
  <c r="AH26" i="37" s="1"/>
  <c r="AF27" i="37"/>
  <c r="AE27" i="37" l="1"/>
  <c r="U27" i="37" s="1"/>
  <c r="AG27" i="37"/>
  <c r="AH27" i="37" s="1"/>
  <c r="AF28" i="37"/>
  <c r="X27" i="37" l="1"/>
  <c r="W27" i="37"/>
  <c r="AE28" i="37"/>
  <c r="U28" i="37" s="1"/>
  <c r="AG28" i="37"/>
  <c r="AH28" i="37" s="1"/>
  <c r="V27" i="37"/>
  <c r="AF29" i="37"/>
  <c r="X28" i="37" l="1"/>
  <c r="W28" i="37"/>
  <c r="AE29" i="37"/>
  <c r="W29" i="37" s="1"/>
  <c r="AG29" i="37"/>
  <c r="AH29" i="37" s="1"/>
  <c r="V28" i="37"/>
  <c r="AF30" i="37"/>
  <c r="U29" i="37" l="1"/>
  <c r="X29" i="37"/>
  <c r="AE30" i="37"/>
  <c r="U30" i="37" s="1"/>
  <c r="AG30" i="37"/>
  <c r="AH30" i="37" s="1"/>
  <c r="V29" i="37"/>
  <c r="AF31" i="37"/>
  <c r="W30" i="37" l="1"/>
  <c r="X30" i="37"/>
  <c r="AE31" i="37"/>
  <c r="U31" i="37" s="1"/>
  <c r="AG31" i="37"/>
  <c r="AH31" i="37" s="1"/>
  <c r="V30" i="37"/>
  <c r="AF32" i="37"/>
  <c r="W31" i="37" l="1"/>
  <c r="X31" i="37"/>
  <c r="AE32" i="37"/>
  <c r="AG32" i="37"/>
  <c r="AH32" i="37" s="1"/>
  <c r="V31" i="37"/>
  <c r="AF33" i="37"/>
  <c r="AE33" i="37" l="1"/>
  <c r="AG33" i="37"/>
  <c r="AH33" i="37" s="1"/>
  <c r="AF34" i="37"/>
  <c r="AE34" i="37" l="1"/>
  <c r="U34" i="37" s="1"/>
  <c r="AG34" i="37"/>
  <c r="AH34" i="37" s="1"/>
  <c r="AF35" i="37"/>
  <c r="W34" i="37" l="1"/>
  <c r="X34" i="37"/>
  <c r="AE35" i="37"/>
  <c r="AG35" i="37"/>
  <c r="AH35" i="37" s="1"/>
  <c r="X35" i="37" s="1"/>
  <c r="U35" i="37"/>
  <c r="W35" i="37"/>
  <c r="V34" i="37"/>
  <c r="AF36" i="37"/>
  <c r="AE36" i="37" l="1"/>
  <c r="U36" i="37" s="1"/>
  <c r="AG36" i="37"/>
  <c r="AH36" i="37" s="1"/>
  <c r="V35" i="37"/>
  <c r="AF37" i="37"/>
  <c r="X36" i="37" l="1"/>
  <c r="W36" i="37"/>
  <c r="AE37" i="37"/>
  <c r="U37" i="37" s="1"/>
  <c r="AG37" i="37"/>
  <c r="AH37" i="37" s="1"/>
  <c r="X37" i="37" s="1"/>
  <c r="V36" i="37"/>
  <c r="W37" i="37"/>
  <c r="AF38" i="37"/>
  <c r="AE38" i="37" l="1"/>
  <c r="W38" i="37" s="1"/>
  <c r="AG38" i="37"/>
  <c r="AH38" i="37" s="1"/>
  <c r="V37" i="37"/>
  <c r="AF39" i="37"/>
  <c r="U38" i="37" l="1"/>
  <c r="X38" i="37"/>
  <c r="AE39" i="37"/>
  <c r="AG39" i="37"/>
  <c r="AH39" i="37" s="1"/>
  <c r="AF40" i="37"/>
  <c r="V38" i="37"/>
  <c r="AG40" i="37" l="1"/>
  <c r="AH40" i="37" s="1"/>
  <c r="AF41" i="37"/>
  <c r="AE40" i="37"/>
  <c r="AE41" i="37" l="1"/>
  <c r="U41" i="37" s="1"/>
  <c r="AG41" i="37"/>
  <c r="AH41" i="37" s="1"/>
  <c r="AF42" i="37"/>
  <c r="W41" i="37" l="1"/>
  <c r="X41" i="37"/>
  <c r="AE42" i="37"/>
  <c r="U42" i="37" s="1"/>
  <c r="AG42" i="37"/>
  <c r="AH42" i="37" s="1"/>
  <c r="AF43" i="37"/>
  <c r="V41" i="37"/>
  <c r="W42" i="37" l="1"/>
  <c r="X42" i="37"/>
  <c r="AE43" i="37"/>
  <c r="U43" i="37" s="1"/>
  <c r="AG43" i="37"/>
  <c r="AH43" i="37" s="1"/>
  <c r="AF44" i="37"/>
  <c r="V42" i="37"/>
  <c r="X43" i="37" l="1"/>
  <c r="W43" i="37"/>
  <c r="AE44" i="37"/>
  <c r="U44" i="37" s="1"/>
  <c r="AG44" i="37"/>
  <c r="AH44" i="37" s="1"/>
  <c r="X44" i="37" s="1"/>
  <c r="V43" i="37"/>
  <c r="AF45" i="37"/>
  <c r="AF46" i="37" s="1"/>
  <c r="AG46" i="37" s="1"/>
  <c r="W44" i="37"/>
  <c r="V44" i="37" l="1"/>
  <c r="AG45" i="37"/>
  <c r="AH45" i="37" s="1"/>
  <c r="AE45" i="37"/>
  <c r="W45" i="37" s="1"/>
  <c r="AE46" i="37"/>
  <c r="AH46" i="37"/>
  <c r="AF47" i="37"/>
  <c r="AG47" i="37" s="1"/>
  <c r="X45" i="37" l="1"/>
  <c r="V45" i="37"/>
  <c r="U45" i="37"/>
  <c r="AE47" i="37"/>
  <c r="AH47" i="37"/>
  <c r="AF48" i="37"/>
  <c r="AG48" i="37" s="1"/>
  <c r="AE48" i="37" l="1"/>
  <c r="AF49" i="37"/>
  <c r="AG49" i="37" s="1"/>
  <c r="AH48" i="37"/>
  <c r="U48" i="37" l="1"/>
  <c r="W48" i="37"/>
  <c r="V48" i="37"/>
  <c r="X48" i="37"/>
  <c r="AE49" i="37"/>
  <c r="AF50" i="37"/>
  <c r="AG50" i="37" s="1"/>
  <c r="AH49" i="37"/>
  <c r="U49" i="37" l="1"/>
  <c r="W49" i="37"/>
  <c r="X49" i="37"/>
  <c r="V49" i="37"/>
  <c r="AE50" i="37"/>
  <c r="AF51" i="37"/>
  <c r="AG51" i="37" s="1"/>
  <c r="AH50" i="37"/>
  <c r="U50" i="37" l="1"/>
  <c r="W50" i="37"/>
  <c r="V50" i="37"/>
  <c r="X50" i="37"/>
  <c r="AE51" i="37"/>
  <c r="AH51" i="37"/>
  <c r="AF52" i="37"/>
  <c r="AG52" i="37" s="1"/>
  <c r="U51" i="37" l="1"/>
  <c r="X51" i="37"/>
  <c r="W51" i="37"/>
  <c r="V51" i="37"/>
  <c r="AE52" i="37"/>
  <c r="U6" i="40"/>
  <c r="U55" i="37"/>
  <c r="V55" i="37"/>
  <c r="B58" i="37" s="1"/>
  <c r="AE17" i="47"/>
  <c r="AF17" i="47" s="1"/>
  <c r="AG17" i="47" s="1"/>
  <c r="AH17" i="47" s="1"/>
  <c r="H14" i="47"/>
  <c r="G14" i="47"/>
  <c r="I14" i="47"/>
  <c r="L14" i="47"/>
  <c r="K14" i="47"/>
  <c r="Z22" i="47" l="1"/>
  <c r="H22" i="47" s="1"/>
  <c r="Z29" i="47"/>
  <c r="Z36" i="47"/>
  <c r="Z43" i="47"/>
  <c r="Z50" i="47"/>
  <c r="U52" i="37"/>
  <c r="W52" i="37"/>
  <c r="V52" i="37"/>
  <c r="V6" i="40"/>
  <c r="AH52" i="37"/>
  <c r="X52" i="37" s="1"/>
  <c r="Z40" i="47"/>
  <c r="Z30" i="47"/>
  <c r="Z44" i="47"/>
  <c r="Z34" i="47"/>
  <c r="Z26" i="47"/>
  <c r="Z38" i="47"/>
  <c r="Z46" i="47"/>
  <c r="Z23" i="47"/>
  <c r="Z45" i="47"/>
  <c r="Z32" i="47"/>
  <c r="Z31" i="47"/>
  <c r="Z37" i="47"/>
  <c r="Z48" i="47"/>
  <c r="Z39" i="47"/>
  <c r="Z25" i="47"/>
  <c r="Z47" i="47"/>
  <c r="Z33" i="47"/>
  <c r="Z27" i="47"/>
  <c r="Z24" i="47"/>
  <c r="Z41" i="47"/>
  <c r="Z51" i="47"/>
  <c r="M14" i="47"/>
  <c r="AA14" i="47"/>
  <c r="C18" i="47" s="1"/>
  <c r="H43" i="47" l="1"/>
  <c r="H36" i="47"/>
  <c r="H29" i="47"/>
  <c r="H50" i="47"/>
  <c r="I22" i="47"/>
  <c r="J22" i="47"/>
  <c r="U48" i="47"/>
  <c r="V48" i="47"/>
  <c r="X48" i="47"/>
  <c r="W48" i="47"/>
  <c r="V41" i="47"/>
  <c r="W41" i="47"/>
  <c r="X41" i="47"/>
  <c r="U41" i="47"/>
  <c r="H45" i="47"/>
  <c r="J45" i="47" s="1"/>
  <c r="H40" i="47"/>
  <c r="J40" i="47" s="1"/>
  <c r="H25" i="47"/>
  <c r="J25" i="47" s="1"/>
  <c r="H47" i="47"/>
  <c r="H39" i="47"/>
  <c r="I39" i="47" s="1"/>
  <c r="H38" i="47"/>
  <c r="J38" i="47" s="1"/>
  <c r="H46" i="47"/>
  <c r="H48" i="47"/>
  <c r="J48" i="47" s="1"/>
  <c r="H26" i="47"/>
  <c r="H23" i="47"/>
  <c r="G23" i="47" s="1"/>
  <c r="H41" i="47"/>
  <c r="I41" i="47" s="1"/>
  <c r="H37" i="47"/>
  <c r="J37" i="47" s="1"/>
  <c r="H34" i="47"/>
  <c r="H51" i="47"/>
  <c r="H24" i="47"/>
  <c r="I24" i="47" s="1"/>
  <c r="H31" i="47"/>
  <c r="H44" i="47"/>
  <c r="H33" i="47"/>
  <c r="H27" i="47"/>
  <c r="H32" i="47"/>
  <c r="J32" i="47" s="1"/>
  <c r="H30" i="47"/>
  <c r="X55" i="37"/>
  <c r="X6" i="40" s="1"/>
  <c r="Z17" i="40" s="1"/>
  <c r="AF21" i="40" s="1"/>
  <c r="AF22" i="40" s="1"/>
  <c r="AG22" i="40" s="1"/>
  <c r="G50" i="47" l="1"/>
  <c r="J50" i="47"/>
  <c r="G36" i="47"/>
  <c r="J36" i="47"/>
  <c r="AA22" i="47"/>
  <c r="J43" i="47"/>
  <c r="I43" i="47"/>
  <c r="AA43" i="47" s="1"/>
  <c r="G29" i="47"/>
  <c r="J29" i="47"/>
  <c r="G51" i="47"/>
  <c r="G34" i="47"/>
  <c r="I34" i="47" s="1"/>
  <c r="AA34" i="47" s="1"/>
  <c r="G27" i="47"/>
  <c r="T27" i="47" s="1"/>
  <c r="I31" i="47"/>
  <c r="J31" i="47"/>
  <c r="I48" i="47"/>
  <c r="AA48" i="47" s="1"/>
  <c r="J30" i="47"/>
  <c r="I40" i="47"/>
  <c r="AA40" i="47" s="1"/>
  <c r="I30" i="47"/>
  <c r="AA30" i="47" s="1"/>
  <c r="I47" i="47"/>
  <c r="J44" i="47"/>
  <c r="I32" i="47"/>
  <c r="AA32" i="47" s="1"/>
  <c r="I25" i="47"/>
  <c r="AA25" i="47" s="1"/>
  <c r="J47" i="47"/>
  <c r="J33" i="47"/>
  <c r="J24" i="47"/>
  <c r="AA24" i="47" s="1"/>
  <c r="J46" i="47"/>
  <c r="I46" i="47"/>
  <c r="AA46" i="47" s="1"/>
  <c r="I33" i="47"/>
  <c r="AA33" i="47" s="1"/>
  <c r="AE22" i="40"/>
  <c r="AH22" i="40"/>
  <c r="I38" i="47"/>
  <c r="AA38" i="47" s="1"/>
  <c r="J39" i="47"/>
  <c r="J41" i="47"/>
  <c r="I45" i="47"/>
  <c r="AA45" i="47" s="1"/>
  <c r="I44" i="47"/>
  <c r="AA44" i="47" s="1"/>
  <c r="AC37" i="47"/>
  <c r="AD37" i="47" s="1"/>
  <c r="AC41" i="47"/>
  <c r="AD41" i="47" s="1"/>
  <c r="AC40" i="47"/>
  <c r="AD40" i="47" s="1"/>
  <c r="AC38" i="47"/>
  <c r="AD38" i="47" s="1"/>
  <c r="AC27" i="47"/>
  <c r="AD27" i="47" s="1"/>
  <c r="AC23" i="47"/>
  <c r="AD23" i="47" s="1"/>
  <c r="T23" i="47" s="1"/>
  <c r="I37" i="47"/>
  <c r="AA37" i="47" s="1"/>
  <c r="AC26" i="47"/>
  <c r="AD26" i="47" s="1"/>
  <c r="AC45" i="47"/>
  <c r="AD45" i="47" s="1"/>
  <c r="AC39" i="47"/>
  <c r="AD39" i="47" s="1"/>
  <c r="J26" i="47"/>
  <c r="I23" i="47"/>
  <c r="J23" i="47"/>
  <c r="I26" i="47"/>
  <c r="AA26" i="47" s="1"/>
  <c r="AA41" i="47"/>
  <c r="AA39" i="47"/>
  <c r="I27" i="47" l="1"/>
  <c r="T29" i="47"/>
  <c r="AC29" i="47"/>
  <c r="AD29" i="47" s="1"/>
  <c r="R29" i="47" s="1"/>
  <c r="Q29" i="47" s="1"/>
  <c r="I29" i="47"/>
  <c r="AA29" i="47" s="1"/>
  <c r="J27" i="47"/>
  <c r="T36" i="47"/>
  <c r="AC36" i="47"/>
  <c r="AD36" i="47" s="1"/>
  <c r="R36" i="47" s="1"/>
  <c r="Q36" i="47" s="1"/>
  <c r="I36" i="47"/>
  <c r="AA36" i="47" s="1"/>
  <c r="AA47" i="47"/>
  <c r="AA31" i="47"/>
  <c r="T50" i="47"/>
  <c r="AC50" i="47"/>
  <c r="AD50" i="47" s="1"/>
  <c r="R50" i="47" s="1"/>
  <c r="Q50" i="47" s="1"/>
  <c r="I50" i="47"/>
  <c r="AA50" i="47" s="1"/>
  <c r="I51" i="47"/>
  <c r="AA51" i="47" s="1"/>
  <c r="T51" i="47"/>
  <c r="AC51" i="47"/>
  <c r="AD51" i="47" s="1"/>
  <c r="R51" i="47" s="1"/>
  <c r="Q51" i="47" s="1"/>
  <c r="J51" i="47"/>
  <c r="T34" i="47"/>
  <c r="AC34" i="47"/>
  <c r="AD34" i="47" s="1"/>
  <c r="J34" i="47"/>
  <c r="V27" i="47"/>
  <c r="W27" i="47"/>
  <c r="U27" i="47"/>
  <c r="X27" i="47"/>
  <c r="X22" i="40"/>
  <c r="U22" i="40"/>
  <c r="V22" i="40"/>
  <c r="W22" i="40"/>
  <c r="R37" i="47"/>
  <c r="Q37" i="47" s="1"/>
  <c r="R26" i="47"/>
  <c r="Q26" i="47" s="1"/>
  <c r="R23" i="47"/>
  <c r="Q23" i="47" s="1"/>
  <c r="R38" i="47"/>
  <c r="Q38" i="47" s="1"/>
  <c r="R40" i="47"/>
  <c r="Q40" i="47" s="1"/>
  <c r="R39" i="47"/>
  <c r="Q39" i="47" s="1"/>
  <c r="R41" i="47"/>
  <c r="Q41" i="47" s="1"/>
  <c r="R45" i="47"/>
  <c r="Q45" i="47" s="1"/>
  <c r="AA27" i="47"/>
  <c r="AA23" i="47"/>
  <c r="R34" i="47" l="1"/>
  <c r="Q34" i="47" s="1"/>
  <c r="U34" i="47"/>
  <c r="V34" i="47"/>
  <c r="X34" i="47"/>
  <c r="W34" i="47"/>
  <c r="R27" i="47"/>
  <c r="Q27" i="47" s="1"/>
  <c r="K14" i="49" l="1"/>
  <c r="AA14" i="49" s="1"/>
  <c r="C18" i="49" s="1"/>
  <c r="AE17" i="49"/>
  <c r="AF17" i="49" s="1"/>
  <c r="AG17" i="49" s="1"/>
  <c r="AH17" i="49" s="1"/>
  <c r="K14" i="50"/>
  <c r="AA14" i="50" s="1"/>
  <c r="C18" i="50" s="1"/>
  <c r="AE17" i="50"/>
  <c r="AF17" i="50" s="1"/>
  <c r="AG17" i="50" s="1"/>
  <c r="AH17" i="50" s="1"/>
  <c r="Z22" i="50" s="1"/>
  <c r="H22" i="50" s="1"/>
  <c r="K14" i="46"/>
  <c r="M14" i="46" s="1"/>
  <c r="L14" i="44"/>
  <c r="M14" i="44" s="1"/>
  <c r="L14" i="43"/>
  <c r="AA14" i="43" s="1"/>
  <c r="G14" i="42"/>
  <c r="AA14" i="42" s="1"/>
  <c r="G14" i="40"/>
  <c r="M14" i="40" s="1"/>
  <c r="AE17" i="40"/>
  <c r="AF17" i="40" s="1"/>
  <c r="AG17" i="40" s="1"/>
  <c r="AH17" i="40" s="1"/>
  <c r="AE17" i="46"/>
  <c r="AF17" i="46" s="1"/>
  <c r="AG17" i="46" s="1"/>
  <c r="AH17" i="46" s="1"/>
  <c r="AE17" i="42"/>
  <c r="AF17" i="42" s="1"/>
  <c r="AG17" i="42" s="1"/>
  <c r="AH17" i="42" s="1"/>
  <c r="AE17" i="43"/>
  <c r="AF17" i="43" s="1"/>
  <c r="AG17" i="43" s="1"/>
  <c r="AH17" i="43" s="1"/>
  <c r="Z47" i="43" s="1"/>
  <c r="AE17" i="44"/>
  <c r="AF17" i="44" s="1"/>
  <c r="AG17" i="44" s="1"/>
  <c r="AH17" i="44" s="1"/>
  <c r="H47" i="43" l="1"/>
  <c r="J22" i="50"/>
  <c r="I22" i="50"/>
  <c r="Z23" i="44"/>
  <c r="Z30" i="44"/>
  <c r="H30" i="44" s="1"/>
  <c r="Z37" i="44"/>
  <c r="Z44" i="44"/>
  <c r="Z51" i="44"/>
  <c r="Z24" i="49"/>
  <c r="H24" i="49" s="1"/>
  <c r="Z31" i="49"/>
  <c r="Z38" i="49"/>
  <c r="Z45" i="49"/>
  <c r="Z25" i="46"/>
  <c r="Z32" i="46"/>
  <c r="Z39" i="46"/>
  <c r="Z46" i="46"/>
  <c r="Z28" i="42"/>
  <c r="H28" i="42" s="1"/>
  <c r="Z35" i="42"/>
  <c r="H35" i="42" s="1"/>
  <c r="Z42" i="42"/>
  <c r="H42" i="42" s="1"/>
  <c r="Z49" i="42"/>
  <c r="H49" i="42" s="1"/>
  <c r="Z26" i="43"/>
  <c r="H26" i="43" s="1"/>
  <c r="Z33" i="43"/>
  <c r="H33" i="43" s="1"/>
  <c r="Z40" i="43"/>
  <c r="H40" i="43" s="1"/>
  <c r="Z24" i="40"/>
  <c r="Z25" i="40"/>
  <c r="Z31" i="40"/>
  <c r="Z32" i="40"/>
  <c r="Z38" i="40"/>
  <c r="Z39" i="40"/>
  <c r="Z45" i="40"/>
  <c r="Z46" i="40"/>
  <c r="Z41" i="46"/>
  <c r="Z47" i="46"/>
  <c r="Z49" i="46"/>
  <c r="Z22" i="46"/>
  <c r="Z34" i="46"/>
  <c r="Z28" i="46"/>
  <c r="Z33" i="46"/>
  <c r="Z30" i="46"/>
  <c r="Z42" i="46"/>
  <c r="Z27" i="46"/>
  <c r="Z36" i="46"/>
  <c r="Z40" i="46"/>
  <c r="Z29" i="46"/>
  <c r="Z48" i="46"/>
  <c r="Z35" i="46"/>
  <c r="Z44" i="46"/>
  <c r="Z50" i="46"/>
  <c r="Z23" i="46"/>
  <c r="Z51" i="46"/>
  <c r="Z26" i="46"/>
  <c r="Z43" i="46"/>
  <c r="Z37" i="46"/>
  <c r="Z27" i="40"/>
  <c r="Z26" i="40"/>
  <c r="Z35" i="40"/>
  <c r="Z41" i="40"/>
  <c r="Z34" i="40"/>
  <c r="Z43" i="40"/>
  <c r="Z42" i="40"/>
  <c r="Z50" i="40"/>
  <c r="Z33" i="40"/>
  <c r="Z30" i="40"/>
  <c r="Z36" i="40"/>
  <c r="Z23" i="40"/>
  <c r="Z40" i="40"/>
  <c r="Z44" i="40"/>
  <c r="Z28" i="40"/>
  <c r="Z48" i="40"/>
  <c r="Z37" i="40"/>
  <c r="Z47" i="40"/>
  <c r="Z49" i="40"/>
  <c r="Z29" i="40"/>
  <c r="Z32" i="44"/>
  <c r="Z31" i="44"/>
  <c r="Z40" i="44"/>
  <c r="Z34" i="44"/>
  <c r="Z38" i="44"/>
  <c r="Z28" i="44"/>
  <c r="Z39" i="44"/>
  <c r="Z48" i="44"/>
  <c r="Z46" i="44"/>
  <c r="Z47" i="44"/>
  <c r="Z33" i="44"/>
  <c r="Z49" i="44"/>
  <c r="Z35" i="44"/>
  <c r="Z41" i="44"/>
  <c r="Z42" i="44"/>
  <c r="Z27" i="44"/>
  <c r="Z45" i="44"/>
  <c r="Z25" i="44"/>
  <c r="Z26" i="44"/>
  <c r="Z24" i="44"/>
  <c r="Z27" i="43"/>
  <c r="Z22" i="43"/>
  <c r="Z34" i="43"/>
  <c r="Z30" i="43"/>
  <c r="Z35" i="43"/>
  <c r="Z29" i="43"/>
  <c r="Z31" i="43"/>
  <c r="Z50" i="43"/>
  <c r="Z42" i="43"/>
  <c r="Z43" i="43"/>
  <c r="Z37" i="43"/>
  <c r="Z49" i="43"/>
  <c r="Z52" i="43"/>
  <c r="Z51" i="43"/>
  <c r="Z45" i="43"/>
  <c r="Z24" i="43"/>
  <c r="Z28" i="43"/>
  <c r="Z23" i="43"/>
  <c r="Z48" i="43"/>
  <c r="Z41" i="43"/>
  <c r="Z44" i="43"/>
  <c r="Z36" i="43"/>
  <c r="Z38" i="43"/>
  <c r="Z23" i="42"/>
  <c r="Z33" i="42"/>
  <c r="Z29" i="42"/>
  <c r="Z44" i="42"/>
  <c r="Z31" i="42"/>
  <c r="Z45" i="42"/>
  <c r="Z25" i="42"/>
  <c r="Z39" i="42"/>
  <c r="Z43" i="42"/>
  <c r="Z30" i="42"/>
  <c r="Z47" i="42"/>
  <c r="Z22" i="42"/>
  <c r="Z51" i="42"/>
  <c r="Z38" i="42"/>
  <c r="Z24" i="42"/>
  <c r="Z26" i="42"/>
  <c r="Z37" i="42"/>
  <c r="Z46" i="42"/>
  <c r="Z40" i="42"/>
  <c r="Z32" i="42"/>
  <c r="Z50" i="42"/>
  <c r="Z36" i="42"/>
  <c r="M14" i="49"/>
  <c r="M14" i="50"/>
  <c r="AA14" i="46"/>
  <c r="Z31" i="50"/>
  <c r="Z24" i="50"/>
  <c r="Z32" i="50"/>
  <c r="Z25" i="50"/>
  <c r="Z33" i="50"/>
  <c r="Z26" i="50"/>
  <c r="Z34" i="50"/>
  <c r="Z27" i="50"/>
  <c r="Z37" i="50"/>
  <c r="Z30" i="50"/>
  <c r="Z23" i="50"/>
  <c r="C18" i="43"/>
  <c r="Z22" i="49"/>
  <c r="Z41" i="49"/>
  <c r="Z49" i="49"/>
  <c r="Z25" i="49"/>
  <c r="Z33" i="49"/>
  <c r="Z42" i="49"/>
  <c r="Z50" i="49"/>
  <c r="Z34" i="49"/>
  <c r="Z43" i="49"/>
  <c r="Z26" i="49"/>
  <c r="Z35" i="49"/>
  <c r="Z46" i="49"/>
  <c r="Z27" i="49"/>
  <c r="Z36" i="49"/>
  <c r="Z28" i="49"/>
  <c r="Z39" i="49"/>
  <c r="Z47" i="49"/>
  <c r="Z29" i="49"/>
  <c r="Z32" i="49"/>
  <c r="Z40" i="49"/>
  <c r="Z48" i="49"/>
  <c r="C18" i="42"/>
  <c r="M14" i="42"/>
  <c r="AA14" i="44"/>
  <c r="M14" i="43"/>
  <c r="AA14" i="40"/>
  <c r="H37" i="44" l="1"/>
  <c r="I30" i="44"/>
  <c r="J30" i="44"/>
  <c r="H31" i="49"/>
  <c r="H23" i="44"/>
  <c r="AA22" i="50"/>
  <c r="H51" i="44"/>
  <c r="H44" i="44"/>
  <c r="H46" i="46"/>
  <c r="H39" i="46"/>
  <c r="H32" i="46"/>
  <c r="J24" i="49"/>
  <c r="I24" i="49"/>
  <c r="AA24" i="49" s="1"/>
  <c r="H25" i="46"/>
  <c r="J47" i="43"/>
  <c r="I47" i="43"/>
  <c r="H45" i="49"/>
  <c r="H38" i="49"/>
  <c r="J40" i="43"/>
  <c r="I40" i="43"/>
  <c r="AA40" i="43" s="1"/>
  <c r="J33" i="43"/>
  <c r="I33" i="43"/>
  <c r="I26" i="43"/>
  <c r="J26" i="43"/>
  <c r="I49" i="42"/>
  <c r="J49" i="42"/>
  <c r="J42" i="42"/>
  <c r="I42" i="42"/>
  <c r="G35" i="42"/>
  <c r="J35" i="42" s="1"/>
  <c r="G28" i="42"/>
  <c r="J28" i="42"/>
  <c r="U31" i="50"/>
  <c r="W31" i="50"/>
  <c r="X31" i="50"/>
  <c r="V31" i="50"/>
  <c r="U49" i="44"/>
  <c r="V49" i="44"/>
  <c r="X49" i="44"/>
  <c r="W49" i="44"/>
  <c r="U26" i="42"/>
  <c r="V26" i="42"/>
  <c r="W26" i="42"/>
  <c r="X26" i="42"/>
  <c r="U45" i="43"/>
  <c r="V45" i="43"/>
  <c r="X45" i="43"/>
  <c r="W45" i="43"/>
  <c r="U26" i="50"/>
  <c r="W26" i="50"/>
  <c r="V26" i="50"/>
  <c r="X26" i="50"/>
  <c r="U44" i="40"/>
  <c r="V44" i="40"/>
  <c r="W44" i="40"/>
  <c r="X44" i="40"/>
  <c r="U43" i="40"/>
  <c r="V43" i="40"/>
  <c r="W43" i="40"/>
  <c r="X43" i="40"/>
  <c r="U37" i="50"/>
  <c r="W37" i="50"/>
  <c r="X37" i="50"/>
  <c r="V37" i="50"/>
  <c r="U37" i="46"/>
  <c r="V37" i="46"/>
  <c r="W37" i="46"/>
  <c r="X37" i="46"/>
  <c r="U31" i="43"/>
  <c r="V31" i="43"/>
  <c r="X31" i="43"/>
  <c r="W31" i="43"/>
  <c r="U43" i="49"/>
  <c r="W43" i="49"/>
  <c r="V43" i="49"/>
  <c r="X43" i="49"/>
  <c r="U33" i="50"/>
  <c r="W33" i="50"/>
  <c r="X33" i="50"/>
  <c r="V33" i="50"/>
  <c r="U37" i="40"/>
  <c r="V37" i="40"/>
  <c r="W37" i="40"/>
  <c r="X37" i="40"/>
  <c r="U25" i="50"/>
  <c r="W25" i="50"/>
  <c r="X25" i="50"/>
  <c r="V25" i="50"/>
  <c r="U33" i="42"/>
  <c r="V33" i="42"/>
  <c r="W33" i="42"/>
  <c r="X33" i="42"/>
  <c r="U38" i="43"/>
  <c r="W38" i="43"/>
  <c r="X38" i="43"/>
  <c r="V38" i="43"/>
  <c r="U42" i="44"/>
  <c r="W42" i="44"/>
  <c r="X42" i="44"/>
  <c r="V42" i="44"/>
  <c r="U50" i="40"/>
  <c r="V50" i="40"/>
  <c r="W50" i="40"/>
  <c r="X50" i="40"/>
  <c r="U32" i="50"/>
  <c r="W32" i="50"/>
  <c r="V32" i="50"/>
  <c r="X32" i="50"/>
  <c r="U40" i="42"/>
  <c r="V40" i="42"/>
  <c r="W40" i="42"/>
  <c r="X40" i="42"/>
  <c r="U47" i="42"/>
  <c r="V47" i="42"/>
  <c r="W47" i="42"/>
  <c r="X47" i="42"/>
  <c r="U44" i="46"/>
  <c r="V44" i="46"/>
  <c r="X44" i="46"/>
  <c r="W44" i="46"/>
  <c r="H23" i="42"/>
  <c r="H50" i="40"/>
  <c r="H48" i="49"/>
  <c r="H27" i="49"/>
  <c r="H33" i="49"/>
  <c r="J33" i="49" s="1"/>
  <c r="H37" i="50"/>
  <c r="J37" i="50" s="1"/>
  <c r="H31" i="50"/>
  <c r="H46" i="42"/>
  <c r="J46" i="42" s="1"/>
  <c r="H30" i="42"/>
  <c r="I30" i="42" s="1"/>
  <c r="H33" i="42"/>
  <c r="I33" i="42" s="1"/>
  <c r="H28" i="43"/>
  <c r="H42" i="43"/>
  <c r="I42" i="43" s="1"/>
  <c r="H27" i="43"/>
  <c r="H35" i="44"/>
  <c r="H38" i="44"/>
  <c r="J38" i="44" s="1"/>
  <c r="H37" i="40"/>
  <c r="I37" i="40" s="1"/>
  <c r="H33" i="40"/>
  <c r="J33" i="40" s="1"/>
  <c r="H27" i="40"/>
  <c r="H35" i="46"/>
  <c r="H33" i="46"/>
  <c r="H46" i="40"/>
  <c r="I46" i="40" s="1"/>
  <c r="H25" i="49"/>
  <c r="I25" i="49" s="1"/>
  <c r="H50" i="43"/>
  <c r="H37" i="46"/>
  <c r="I37" i="46" s="1"/>
  <c r="H32" i="49"/>
  <c r="I32" i="49" s="1"/>
  <c r="H34" i="50"/>
  <c r="H26" i="42"/>
  <c r="I26" i="42" s="1"/>
  <c r="H39" i="42"/>
  <c r="I39" i="42" s="1"/>
  <c r="H38" i="43"/>
  <c r="I38" i="43" s="1"/>
  <c r="AA38" i="43" s="1"/>
  <c r="H45" i="43"/>
  <c r="I45" i="43" s="1"/>
  <c r="H31" i="43"/>
  <c r="H26" i="44"/>
  <c r="J26" i="44" s="1"/>
  <c r="H33" i="44"/>
  <c r="J33" i="44" s="1"/>
  <c r="H40" i="44"/>
  <c r="I40" i="44" s="1"/>
  <c r="H28" i="40"/>
  <c r="H42" i="40"/>
  <c r="H43" i="46"/>
  <c r="J43" i="46" s="1"/>
  <c r="H29" i="46"/>
  <c r="H34" i="46"/>
  <c r="H39" i="40"/>
  <c r="J39" i="40" s="1"/>
  <c r="H46" i="49"/>
  <c r="H24" i="43"/>
  <c r="I24" i="43" s="1"/>
  <c r="H45" i="40"/>
  <c r="I45" i="40" s="1"/>
  <c r="H26" i="49"/>
  <c r="J26" i="49" s="1"/>
  <c r="H41" i="49"/>
  <c r="H26" i="50"/>
  <c r="H24" i="42"/>
  <c r="J24" i="42" s="1"/>
  <c r="H25" i="42"/>
  <c r="I25" i="42" s="1"/>
  <c r="H36" i="43"/>
  <c r="H51" i="43"/>
  <c r="H29" i="43"/>
  <c r="H25" i="44"/>
  <c r="I25" i="44" s="1"/>
  <c r="H47" i="44"/>
  <c r="J47" i="44" s="1"/>
  <c r="H31" i="44"/>
  <c r="I31" i="44" s="1"/>
  <c r="H44" i="40"/>
  <c r="I44" i="40" s="1"/>
  <c r="H43" i="40"/>
  <c r="J43" i="40" s="1"/>
  <c r="H26" i="46"/>
  <c r="I26" i="46" s="1"/>
  <c r="H40" i="46"/>
  <c r="I40" i="46" s="1"/>
  <c r="H38" i="40"/>
  <c r="I38" i="40" s="1"/>
  <c r="H40" i="49"/>
  <c r="J40" i="49" s="1"/>
  <c r="H43" i="42"/>
  <c r="J43" i="42" s="1"/>
  <c r="H34" i="44"/>
  <c r="H28" i="46"/>
  <c r="H35" i="49"/>
  <c r="H29" i="49"/>
  <c r="H47" i="49"/>
  <c r="I47" i="49" s="1"/>
  <c r="H43" i="49"/>
  <c r="I43" i="49" s="1"/>
  <c r="H33" i="50"/>
  <c r="J33" i="50" s="1"/>
  <c r="H36" i="42"/>
  <c r="H38" i="42"/>
  <c r="J38" i="42" s="1"/>
  <c r="H45" i="42"/>
  <c r="J45" i="42" s="1"/>
  <c r="H44" i="43"/>
  <c r="H52" i="43"/>
  <c r="H35" i="43"/>
  <c r="H45" i="44"/>
  <c r="H46" i="44"/>
  <c r="J46" i="44" s="1"/>
  <c r="H32" i="44"/>
  <c r="J32" i="44" s="1"/>
  <c r="H40" i="40"/>
  <c r="H34" i="40"/>
  <c r="H51" i="46"/>
  <c r="H36" i="46"/>
  <c r="H49" i="46"/>
  <c r="J49" i="46" s="1"/>
  <c r="H32" i="40"/>
  <c r="H27" i="50"/>
  <c r="H24" i="44"/>
  <c r="J24" i="44" s="1"/>
  <c r="H48" i="46"/>
  <c r="J48" i="46" s="1"/>
  <c r="H49" i="49"/>
  <c r="I49" i="49" s="1"/>
  <c r="H39" i="49"/>
  <c r="I39" i="49" s="1"/>
  <c r="H34" i="49"/>
  <c r="H25" i="50"/>
  <c r="I25" i="50" s="1"/>
  <c r="H50" i="42"/>
  <c r="H51" i="42"/>
  <c r="H31" i="42"/>
  <c r="H41" i="43"/>
  <c r="I41" i="43" s="1"/>
  <c r="H49" i="43"/>
  <c r="I49" i="43" s="1"/>
  <c r="H30" i="43"/>
  <c r="I30" i="43" s="1"/>
  <c r="H27" i="44"/>
  <c r="H48" i="44"/>
  <c r="I48" i="44" s="1"/>
  <c r="H29" i="40"/>
  <c r="H23" i="40"/>
  <c r="H41" i="40"/>
  <c r="I41" i="40" s="1"/>
  <c r="H23" i="46"/>
  <c r="H27" i="46"/>
  <c r="H47" i="46"/>
  <c r="J47" i="46" s="1"/>
  <c r="H31" i="40"/>
  <c r="I31" i="40" s="1"/>
  <c r="H48" i="40"/>
  <c r="H50" i="49"/>
  <c r="H32" i="50"/>
  <c r="J32" i="50" s="1"/>
  <c r="H32" i="42"/>
  <c r="J32" i="42" s="1"/>
  <c r="H44" i="42"/>
  <c r="J44" i="42" s="1"/>
  <c r="H48" i="43"/>
  <c r="J48" i="43" s="1"/>
  <c r="H37" i="43"/>
  <c r="I37" i="43" s="1"/>
  <c r="H34" i="43"/>
  <c r="H42" i="44"/>
  <c r="J42" i="44" s="1"/>
  <c r="H39" i="44"/>
  <c r="J39" i="44" s="1"/>
  <c r="H49" i="40"/>
  <c r="J49" i="40" s="1"/>
  <c r="H36" i="40"/>
  <c r="H35" i="40"/>
  <c r="H50" i="46"/>
  <c r="H42" i="46"/>
  <c r="I42" i="46" s="1"/>
  <c r="H41" i="46"/>
  <c r="I41" i="46" s="1"/>
  <c r="H25" i="40"/>
  <c r="I25" i="40" s="1"/>
  <c r="H37" i="42"/>
  <c r="J37" i="42" s="1"/>
  <c r="H49" i="44"/>
  <c r="I49" i="44" s="1"/>
  <c r="H28" i="49"/>
  <c r="H23" i="50"/>
  <c r="H36" i="49"/>
  <c r="H42" i="49"/>
  <c r="J42" i="49" s="1"/>
  <c r="H30" i="50"/>
  <c r="I30" i="50" s="1"/>
  <c r="H24" i="50"/>
  <c r="I24" i="50" s="1"/>
  <c r="H40" i="42"/>
  <c r="H47" i="42"/>
  <c r="I47" i="42" s="1"/>
  <c r="H29" i="42"/>
  <c r="H23" i="43"/>
  <c r="H43" i="43"/>
  <c r="J43" i="43" s="1"/>
  <c r="H41" i="44"/>
  <c r="I41" i="44" s="1"/>
  <c r="H28" i="44"/>
  <c r="H47" i="40"/>
  <c r="I47" i="40" s="1"/>
  <c r="H30" i="40"/>
  <c r="I30" i="40" s="1"/>
  <c r="H26" i="40"/>
  <c r="I26" i="40" s="1"/>
  <c r="H44" i="46"/>
  <c r="H30" i="46"/>
  <c r="J30" i="46" s="1"/>
  <c r="H24" i="40"/>
  <c r="J24" i="40" s="1"/>
  <c r="H22" i="46"/>
  <c r="J22" i="46" s="1"/>
  <c r="H22" i="49"/>
  <c r="I22" i="49" s="1"/>
  <c r="H22" i="42"/>
  <c r="J22" i="42" s="1"/>
  <c r="H22" i="43"/>
  <c r="J31" i="40"/>
  <c r="AC22" i="49"/>
  <c r="AD22" i="49" s="1"/>
  <c r="T22" i="49" s="1"/>
  <c r="J50" i="40"/>
  <c r="I50" i="40"/>
  <c r="C18" i="46"/>
  <c r="C18" i="40"/>
  <c r="C18" i="44"/>
  <c r="J32" i="46" l="1"/>
  <c r="I32" i="46"/>
  <c r="AA32" i="46" s="1"/>
  <c r="AA26" i="43"/>
  <c r="G23" i="44"/>
  <c r="J23" i="44" s="1"/>
  <c r="J44" i="44"/>
  <c r="I44" i="44"/>
  <c r="AA44" i="44" s="1"/>
  <c r="AA33" i="43"/>
  <c r="AA47" i="43"/>
  <c r="J45" i="49"/>
  <c r="I45" i="49"/>
  <c r="AA45" i="49" s="1"/>
  <c r="AA30" i="44"/>
  <c r="G51" i="44"/>
  <c r="J31" i="49"/>
  <c r="I31" i="49"/>
  <c r="AA31" i="49" s="1"/>
  <c r="J38" i="49"/>
  <c r="I38" i="49"/>
  <c r="AA38" i="49" s="1"/>
  <c r="I25" i="46"/>
  <c r="J25" i="46"/>
  <c r="J37" i="44"/>
  <c r="I37" i="44"/>
  <c r="J39" i="46"/>
  <c r="I39" i="46"/>
  <c r="AA42" i="42"/>
  <c r="J46" i="46"/>
  <c r="I46" i="46"/>
  <c r="AA49" i="42"/>
  <c r="T28" i="42"/>
  <c r="I28" i="42"/>
  <c r="AA28" i="42" s="1"/>
  <c r="AC28" i="42"/>
  <c r="AD28" i="42" s="1"/>
  <c r="R28" i="42" s="1"/>
  <c r="Q28" i="42" s="1"/>
  <c r="T35" i="42"/>
  <c r="AC35" i="42"/>
  <c r="AD35" i="42" s="1"/>
  <c r="R35" i="42" s="1"/>
  <c r="Q35" i="42" s="1"/>
  <c r="I35" i="42"/>
  <c r="AA35" i="42" s="1"/>
  <c r="I46" i="49"/>
  <c r="AA46" i="49" s="1"/>
  <c r="J32" i="49"/>
  <c r="G52" i="43"/>
  <c r="G51" i="42"/>
  <c r="G51" i="43"/>
  <c r="I51" i="43" s="1"/>
  <c r="G51" i="46"/>
  <c r="J51" i="46" s="1"/>
  <c r="G50" i="49"/>
  <c r="I50" i="49" s="1"/>
  <c r="AA50" i="49" s="1"/>
  <c r="G50" i="46"/>
  <c r="G50" i="43"/>
  <c r="G50" i="42"/>
  <c r="J50" i="42" s="1"/>
  <c r="G36" i="40"/>
  <c r="G36" i="49"/>
  <c r="G36" i="42"/>
  <c r="G36" i="46"/>
  <c r="I36" i="46" s="1"/>
  <c r="G36" i="43"/>
  <c r="I36" i="43" s="1"/>
  <c r="G35" i="40"/>
  <c r="J35" i="40" s="1"/>
  <c r="G35" i="44"/>
  <c r="J35" i="44" s="1"/>
  <c r="G35" i="49"/>
  <c r="I35" i="49" s="1"/>
  <c r="G35" i="46"/>
  <c r="J35" i="46" s="1"/>
  <c r="G35" i="43"/>
  <c r="G34" i="50"/>
  <c r="G34" i="43"/>
  <c r="J34" i="43" s="1"/>
  <c r="G34" i="49"/>
  <c r="J34" i="49" s="1"/>
  <c r="G34" i="40"/>
  <c r="J34" i="40" s="1"/>
  <c r="G34" i="46"/>
  <c r="J34" i="46" s="1"/>
  <c r="G34" i="44"/>
  <c r="I34" i="44" s="1"/>
  <c r="J36" i="40"/>
  <c r="I41" i="49"/>
  <c r="AA41" i="49" s="1"/>
  <c r="I47" i="44"/>
  <c r="AA47" i="44" s="1"/>
  <c r="J46" i="40"/>
  <c r="AA46" i="40" s="1"/>
  <c r="G29" i="49"/>
  <c r="I29" i="49" s="1"/>
  <c r="AA29" i="49" s="1"/>
  <c r="G29" i="43"/>
  <c r="J29" i="43" s="1"/>
  <c r="G29" i="46"/>
  <c r="G29" i="40"/>
  <c r="J29" i="40" s="1"/>
  <c r="G29" i="42"/>
  <c r="I29" i="42" s="1"/>
  <c r="G28" i="40"/>
  <c r="G28" i="43"/>
  <c r="I28" i="43" s="1"/>
  <c r="G28" i="44"/>
  <c r="J28" i="44" s="1"/>
  <c r="G28" i="46"/>
  <c r="I28" i="46" s="1"/>
  <c r="G28" i="49"/>
  <c r="I28" i="49" s="1"/>
  <c r="G27" i="43"/>
  <c r="J27" i="43" s="1"/>
  <c r="G27" i="46"/>
  <c r="J27" i="46" s="1"/>
  <c r="G27" i="50"/>
  <c r="J27" i="50" s="1"/>
  <c r="G27" i="49"/>
  <c r="G27" i="40"/>
  <c r="J27" i="40" s="1"/>
  <c r="G27" i="44"/>
  <c r="J31" i="42"/>
  <c r="I43" i="42"/>
  <c r="AA43" i="42" s="1"/>
  <c r="I33" i="49"/>
  <c r="AA33" i="49" s="1"/>
  <c r="J38" i="43"/>
  <c r="J44" i="46"/>
  <c r="G23" i="40"/>
  <c r="AC23" i="40" s="1"/>
  <c r="AD23" i="40" s="1"/>
  <c r="G23" i="42"/>
  <c r="G23" i="43"/>
  <c r="J23" i="43" s="1"/>
  <c r="G23" i="50"/>
  <c r="AC23" i="50" s="1"/>
  <c r="AD23" i="50" s="1"/>
  <c r="G23" i="46"/>
  <c r="I23" i="46" s="1"/>
  <c r="I31" i="42"/>
  <c r="I44" i="46"/>
  <c r="AA44" i="46" s="1"/>
  <c r="I43" i="46"/>
  <c r="AA43" i="46" s="1"/>
  <c r="I24" i="44"/>
  <c r="AA24" i="44" s="1"/>
  <c r="J41" i="49"/>
  <c r="I32" i="42"/>
  <c r="AA32" i="42" s="1"/>
  <c r="I32" i="44"/>
  <c r="AA32" i="44" s="1"/>
  <c r="J41" i="40"/>
  <c r="AA41" i="40" s="1"/>
  <c r="J30" i="50"/>
  <c r="J41" i="46"/>
  <c r="AA41" i="46" s="1"/>
  <c r="J45" i="43"/>
  <c r="I38" i="42"/>
  <c r="AA38" i="42" s="1"/>
  <c r="J25" i="49"/>
  <c r="J26" i="46"/>
  <c r="AA26" i="46" s="1"/>
  <c r="I33" i="40"/>
  <c r="AA33" i="40" s="1"/>
  <c r="J30" i="42"/>
  <c r="AA30" i="42" s="1"/>
  <c r="J48" i="40"/>
  <c r="I48" i="40"/>
  <c r="J46" i="49"/>
  <c r="J22" i="49"/>
  <c r="AA22" i="49" s="1"/>
  <c r="I33" i="44"/>
  <c r="AA33" i="44" s="1"/>
  <c r="J47" i="40"/>
  <c r="AA47" i="40" s="1"/>
  <c r="J35" i="43"/>
  <c r="J48" i="44"/>
  <c r="AA48" i="44" s="1"/>
  <c r="I34" i="50"/>
  <c r="AA34" i="50" s="1"/>
  <c r="J26" i="50"/>
  <c r="I42" i="44"/>
  <c r="AA42" i="44" s="1"/>
  <c r="I49" i="46"/>
  <c r="AA49" i="46" s="1"/>
  <c r="I35" i="43"/>
  <c r="J40" i="40"/>
  <c r="J40" i="44"/>
  <c r="AA40" i="44" s="1"/>
  <c r="J33" i="42"/>
  <c r="J34" i="50"/>
  <c r="I26" i="50"/>
  <c r="AA26" i="50" s="1"/>
  <c r="J24" i="50"/>
  <c r="J25" i="50"/>
  <c r="J40" i="46"/>
  <c r="J47" i="49"/>
  <c r="J24" i="43"/>
  <c r="AA24" i="43" s="1"/>
  <c r="J25" i="40"/>
  <c r="AA25" i="40" s="1"/>
  <c r="I44" i="42"/>
  <c r="AA44" i="42" s="1"/>
  <c r="I39" i="44"/>
  <c r="AA39" i="44" s="1"/>
  <c r="J45" i="40"/>
  <c r="AA45" i="40" s="1"/>
  <c r="J30" i="40"/>
  <c r="I35" i="46"/>
  <c r="AA35" i="46" s="1"/>
  <c r="I45" i="44"/>
  <c r="J45" i="44"/>
  <c r="J48" i="49"/>
  <c r="J43" i="49"/>
  <c r="I32" i="40"/>
  <c r="I48" i="49"/>
  <c r="AA48" i="49" s="1"/>
  <c r="J33" i="46"/>
  <c r="J32" i="40"/>
  <c r="J42" i="40"/>
  <c r="I40" i="49"/>
  <c r="AA40" i="49" s="1"/>
  <c r="I42" i="40"/>
  <c r="J39" i="42"/>
  <c r="AA39" i="42" s="1"/>
  <c r="J42" i="43"/>
  <c r="I33" i="46"/>
  <c r="AA33" i="46" s="1"/>
  <c r="J26" i="40"/>
  <c r="AA26" i="40" s="1"/>
  <c r="I32" i="50"/>
  <c r="AA32" i="50" s="1"/>
  <c r="I33" i="50"/>
  <c r="AA33" i="50" s="1"/>
  <c r="I49" i="40"/>
  <c r="AA49" i="40" s="1"/>
  <c r="J49" i="44"/>
  <c r="J47" i="42"/>
  <c r="J51" i="42"/>
  <c r="I46" i="44"/>
  <c r="AA46" i="44" s="1"/>
  <c r="J25" i="44"/>
  <c r="AA25" i="44" s="1"/>
  <c r="I26" i="49"/>
  <c r="AA26" i="49" s="1"/>
  <c r="I37" i="50"/>
  <c r="AA37" i="50" s="1"/>
  <c r="I40" i="40"/>
  <c r="J31" i="44"/>
  <c r="J31" i="43"/>
  <c r="J41" i="43"/>
  <c r="AA41" i="43" s="1"/>
  <c r="I48" i="46"/>
  <c r="AA48" i="46" s="1"/>
  <c r="J29" i="46"/>
  <c r="I30" i="46"/>
  <c r="AA30" i="46" s="1"/>
  <c r="J44" i="43"/>
  <c r="I44" i="43"/>
  <c r="AA44" i="43" s="1"/>
  <c r="J25" i="42"/>
  <c r="AA25" i="42" s="1"/>
  <c r="I46" i="42"/>
  <c r="AA46" i="42" s="1"/>
  <c r="I22" i="46"/>
  <c r="AA22" i="46" s="1"/>
  <c r="I26" i="44"/>
  <c r="AA26" i="44" s="1"/>
  <c r="J37" i="43"/>
  <c r="AA37" i="43" s="1"/>
  <c r="J30" i="43"/>
  <c r="AA30" i="43" s="1"/>
  <c r="I43" i="40"/>
  <c r="AA43" i="40" s="1"/>
  <c r="I39" i="40"/>
  <c r="AA39" i="40" s="1"/>
  <c r="J37" i="40"/>
  <c r="J41" i="44"/>
  <c r="AA41" i="44" s="1"/>
  <c r="I47" i="46"/>
  <c r="AA47" i="46" s="1"/>
  <c r="J39" i="49"/>
  <c r="I42" i="49"/>
  <c r="AA42" i="49" s="1"/>
  <c r="J42" i="46"/>
  <c r="J37" i="46"/>
  <c r="I37" i="42"/>
  <c r="AA37" i="42" s="1"/>
  <c r="I40" i="42"/>
  <c r="AA40" i="42" s="1"/>
  <c r="I31" i="50"/>
  <c r="AA31" i="50" s="1"/>
  <c r="J40" i="42"/>
  <c r="J26" i="42"/>
  <c r="J38" i="40"/>
  <c r="AA38" i="40" s="1"/>
  <c r="J28" i="40"/>
  <c r="I24" i="40"/>
  <c r="AA24" i="40" s="1"/>
  <c r="J31" i="50"/>
  <c r="I31" i="43"/>
  <c r="AA31" i="43" s="1"/>
  <c r="I38" i="44"/>
  <c r="AA38" i="44" s="1"/>
  <c r="J49" i="49"/>
  <c r="AA49" i="49" s="1"/>
  <c r="I45" i="42"/>
  <c r="AA45" i="42" s="1"/>
  <c r="J36" i="49"/>
  <c r="I36" i="49"/>
  <c r="AA36" i="49" s="1"/>
  <c r="I48" i="43"/>
  <c r="AA48" i="43" s="1"/>
  <c r="I43" i="43"/>
  <c r="AA43" i="43" s="1"/>
  <c r="J49" i="43"/>
  <c r="J44" i="40"/>
  <c r="I24" i="42"/>
  <c r="AA24" i="42" s="1"/>
  <c r="R22" i="49"/>
  <c r="Q22" i="49" s="1"/>
  <c r="AA25" i="50"/>
  <c r="AA31" i="40"/>
  <c r="I22" i="42"/>
  <c r="AA22" i="42" s="1"/>
  <c r="AC22" i="46"/>
  <c r="AD22" i="46" s="1"/>
  <c r="T22" i="46" s="1"/>
  <c r="AC23" i="43"/>
  <c r="AD23" i="43" s="1"/>
  <c r="T23" i="43" s="1"/>
  <c r="AC22" i="43"/>
  <c r="AD22" i="43" s="1"/>
  <c r="T22" i="43" s="1"/>
  <c r="I22" i="43"/>
  <c r="J22" i="43"/>
  <c r="AC22" i="42"/>
  <c r="AD22" i="42" s="1"/>
  <c r="T22" i="42" s="1"/>
  <c r="AA49" i="44"/>
  <c r="AA44" i="40"/>
  <c r="AA37" i="46"/>
  <c r="AA47" i="42"/>
  <c r="AA49" i="43"/>
  <c r="AA37" i="40"/>
  <c r="AA31" i="44"/>
  <c r="AA42" i="43"/>
  <c r="AA45" i="43"/>
  <c r="AA26" i="42"/>
  <c r="AA40" i="46"/>
  <c r="AA42" i="46"/>
  <c r="AA30" i="40"/>
  <c r="AA50" i="40"/>
  <c r="AA33" i="42"/>
  <c r="AA24" i="50"/>
  <c r="AA30" i="50"/>
  <c r="AA39" i="49"/>
  <c r="AA32" i="49"/>
  <c r="AA25" i="49"/>
  <c r="AA43" i="49"/>
  <c r="AA47" i="49"/>
  <c r="T51" i="44" l="1"/>
  <c r="AC51" i="44"/>
  <c r="AD51" i="44" s="1"/>
  <c r="R51" i="44" s="1"/>
  <c r="Q51" i="44" s="1"/>
  <c r="I51" i="44"/>
  <c r="AA37" i="44"/>
  <c r="AA25" i="46"/>
  <c r="I27" i="50"/>
  <c r="AA27" i="50" s="1"/>
  <c r="AA28" i="49"/>
  <c r="I23" i="44"/>
  <c r="AA23" i="44" s="1"/>
  <c r="AC23" i="44"/>
  <c r="AD23" i="44" s="1"/>
  <c r="AA46" i="46"/>
  <c r="AA51" i="43"/>
  <c r="AA45" i="44"/>
  <c r="AA39" i="46"/>
  <c r="J51" i="44"/>
  <c r="AA35" i="43"/>
  <c r="AA31" i="42"/>
  <c r="I23" i="43"/>
  <c r="AA23" i="43" s="1"/>
  <c r="I51" i="46"/>
  <c r="AA51" i="46" s="1"/>
  <c r="AC23" i="46"/>
  <c r="AD23" i="46" s="1"/>
  <c r="T23" i="46" s="1"/>
  <c r="I23" i="50"/>
  <c r="AA23" i="50" s="1"/>
  <c r="J23" i="46"/>
  <c r="J28" i="46"/>
  <c r="AA28" i="46" s="1"/>
  <c r="J50" i="49"/>
  <c r="I23" i="40"/>
  <c r="AA23" i="40" s="1"/>
  <c r="AF23" i="40" s="1"/>
  <c r="J50" i="46"/>
  <c r="I50" i="43"/>
  <c r="T52" i="43"/>
  <c r="AC52" i="43"/>
  <c r="AD52" i="43" s="1"/>
  <c r="R52" i="43" s="1"/>
  <c r="Q52" i="43" s="1"/>
  <c r="J52" i="43"/>
  <c r="I52" i="43"/>
  <c r="AA52" i="43" s="1"/>
  <c r="T51" i="46"/>
  <c r="AC51" i="46"/>
  <c r="AD51" i="46" s="1"/>
  <c r="R51" i="46" s="1"/>
  <c r="Q51" i="46" s="1"/>
  <c r="T51" i="43"/>
  <c r="AC51" i="43"/>
  <c r="AD51" i="43" s="1"/>
  <c r="J51" i="43"/>
  <c r="T51" i="42"/>
  <c r="AC51" i="42"/>
  <c r="AD51" i="42" s="1"/>
  <c r="I51" i="42"/>
  <c r="AA51" i="42" s="1"/>
  <c r="I50" i="42"/>
  <c r="AA50" i="42" s="1"/>
  <c r="T50" i="43"/>
  <c r="AC50" i="43"/>
  <c r="AD50" i="43" s="1"/>
  <c r="R50" i="43" s="1"/>
  <c r="Q50" i="43" s="1"/>
  <c r="J50" i="43"/>
  <c r="T50" i="46"/>
  <c r="AC50" i="46"/>
  <c r="AD50" i="46" s="1"/>
  <c r="R50" i="46" s="1"/>
  <c r="Q50" i="46" s="1"/>
  <c r="I50" i="46"/>
  <c r="AA50" i="46" s="1"/>
  <c r="T50" i="42"/>
  <c r="AC50" i="42"/>
  <c r="AD50" i="42" s="1"/>
  <c r="R50" i="42" s="1"/>
  <c r="Q50" i="42" s="1"/>
  <c r="T50" i="49"/>
  <c r="AC50" i="49"/>
  <c r="AD50" i="49" s="1"/>
  <c r="R50" i="49" s="1"/>
  <c r="Q50" i="49" s="1"/>
  <c r="T36" i="42"/>
  <c r="AC36" i="42"/>
  <c r="AD36" i="42" s="1"/>
  <c r="R36" i="42" s="1"/>
  <c r="Q36" i="42" s="1"/>
  <c r="I36" i="42"/>
  <c r="T36" i="46"/>
  <c r="AC36" i="46"/>
  <c r="AD36" i="46" s="1"/>
  <c r="R36" i="46" s="1"/>
  <c r="Q36" i="46" s="1"/>
  <c r="T36" i="49"/>
  <c r="AC36" i="49"/>
  <c r="AD36" i="49" s="1"/>
  <c r="R36" i="49" s="1"/>
  <c r="Q36" i="49" s="1"/>
  <c r="J36" i="46"/>
  <c r="AA36" i="46" s="1"/>
  <c r="J36" i="42"/>
  <c r="T36" i="43"/>
  <c r="AC36" i="43"/>
  <c r="AD36" i="43" s="1"/>
  <c r="T36" i="40"/>
  <c r="AC36" i="40"/>
  <c r="AD36" i="40" s="1"/>
  <c r="J36" i="43"/>
  <c r="AA36" i="43" s="1"/>
  <c r="I36" i="40"/>
  <c r="AA36" i="40" s="1"/>
  <c r="T35" i="46"/>
  <c r="AC35" i="46"/>
  <c r="AD35" i="46" s="1"/>
  <c r="T35" i="49"/>
  <c r="AC35" i="49"/>
  <c r="AD35" i="49" s="1"/>
  <c r="J35" i="49"/>
  <c r="AA35" i="49" s="1"/>
  <c r="T35" i="44"/>
  <c r="AC35" i="44"/>
  <c r="AD35" i="44" s="1"/>
  <c r="I35" i="44"/>
  <c r="AA35" i="44" s="1"/>
  <c r="T35" i="43"/>
  <c r="AC35" i="43"/>
  <c r="AD35" i="43" s="1"/>
  <c r="R35" i="43" s="1"/>
  <c r="Q35" i="43" s="1"/>
  <c r="T35" i="40"/>
  <c r="AC35" i="40"/>
  <c r="AD35" i="40" s="1"/>
  <c r="I35" i="40"/>
  <c r="AA35" i="40" s="1"/>
  <c r="T34" i="49"/>
  <c r="AC34" i="49"/>
  <c r="AD34" i="49" s="1"/>
  <c r="R34" i="49" s="1"/>
  <c r="Q34" i="49" s="1"/>
  <c r="I34" i="49"/>
  <c r="AA34" i="49" s="1"/>
  <c r="T34" i="44"/>
  <c r="AC34" i="44"/>
  <c r="AD34" i="44" s="1"/>
  <c r="T34" i="43"/>
  <c r="AC34" i="43"/>
  <c r="AD34" i="43" s="1"/>
  <c r="J34" i="44"/>
  <c r="AA34" i="44" s="1"/>
  <c r="I34" i="43"/>
  <c r="AA34" i="43" s="1"/>
  <c r="T34" i="40"/>
  <c r="AC34" i="40"/>
  <c r="AD34" i="40" s="1"/>
  <c r="R34" i="40" s="1"/>
  <c r="Q34" i="40" s="1"/>
  <c r="T34" i="46"/>
  <c r="AC34" i="46"/>
  <c r="AD34" i="46" s="1"/>
  <c r="T34" i="50"/>
  <c r="AC34" i="50"/>
  <c r="AD34" i="50" s="1"/>
  <c r="R34" i="50" s="1"/>
  <c r="Q34" i="50" s="1"/>
  <c r="I34" i="40"/>
  <c r="AA34" i="40" s="1"/>
  <c r="I34" i="46"/>
  <c r="AA34" i="46" s="1"/>
  <c r="I29" i="40"/>
  <c r="AA29" i="40" s="1"/>
  <c r="J23" i="50"/>
  <c r="T29" i="40"/>
  <c r="AC29" i="40"/>
  <c r="AD29" i="40" s="1"/>
  <c r="R29" i="40" s="1"/>
  <c r="Q29" i="40" s="1"/>
  <c r="T29" i="46"/>
  <c r="AC29" i="46"/>
  <c r="AD29" i="46" s="1"/>
  <c r="I29" i="46"/>
  <c r="AA29" i="46" s="1"/>
  <c r="T29" i="43"/>
  <c r="AC29" i="43"/>
  <c r="AD29" i="43" s="1"/>
  <c r="R29" i="43" s="1"/>
  <c r="Q29" i="43" s="1"/>
  <c r="I29" i="43"/>
  <c r="AA29" i="43" s="1"/>
  <c r="T29" i="42"/>
  <c r="AC29" i="42"/>
  <c r="AD29" i="42" s="1"/>
  <c r="R29" i="42" s="1"/>
  <c r="Q29" i="42" s="1"/>
  <c r="T29" i="49"/>
  <c r="AC29" i="49"/>
  <c r="AD29" i="49" s="1"/>
  <c r="R29" i="49" s="1"/>
  <c r="Q29" i="49" s="1"/>
  <c r="J29" i="42"/>
  <c r="AA29" i="42" s="1"/>
  <c r="J29" i="49"/>
  <c r="T28" i="46"/>
  <c r="AC28" i="46"/>
  <c r="AD28" i="46" s="1"/>
  <c r="T28" i="44"/>
  <c r="AC28" i="44"/>
  <c r="AD28" i="44" s="1"/>
  <c r="I28" i="44"/>
  <c r="AA28" i="44" s="1"/>
  <c r="T28" i="43"/>
  <c r="AC28" i="43"/>
  <c r="AD28" i="43" s="1"/>
  <c r="J28" i="43"/>
  <c r="AA28" i="43" s="1"/>
  <c r="T28" i="49"/>
  <c r="AC28" i="49"/>
  <c r="AD28" i="49" s="1"/>
  <c r="T28" i="40"/>
  <c r="AC28" i="40"/>
  <c r="AD28" i="40" s="1"/>
  <c r="J28" i="49"/>
  <c r="I28" i="40"/>
  <c r="AA28" i="40" s="1"/>
  <c r="J27" i="49"/>
  <c r="I27" i="49"/>
  <c r="AA27" i="49" s="1"/>
  <c r="T27" i="50"/>
  <c r="AC27" i="50"/>
  <c r="T27" i="44"/>
  <c r="AC27" i="44"/>
  <c r="AC27" i="46"/>
  <c r="T27" i="46"/>
  <c r="J27" i="44"/>
  <c r="I27" i="46"/>
  <c r="AA27" i="46" s="1"/>
  <c r="T27" i="49"/>
  <c r="AC27" i="49"/>
  <c r="AC27" i="40"/>
  <c r="T27" i="40"/>
  <c r="AC27" i="43"/>
  <c r="T27" i="43"/>
  <c r="I27" i="44"/>
  <c r="AA27" i="44" s="1"/>
  <c r="I27" i="40"/>
  <c r="AA27" i="40" s="1"/>
  <c r="I27" i="43"/>
  <c r="AA27" i="43" s="1"/>
  <c r="T23" i="50"/>
  <c r="R23" i="50"/>
  <c r="Q23" i="50" s="1"/>
  <c r="AA23" i="46"/>
  <c r="AC23" i="42"/>
  <c r="AD23" i="42" s="1"/>
  <c r="I23" i="42"/>
  <c r="J23" i="42"/>
  <c r="T23" i="40"/>
  <c r="R23" i="40"/>
  <c r="Q23" i="40" s="1"/>
  <c r="U23" i="46"/>
  <c r="W23" i="46"/>
  <c r="V23" i="46"/>
  <c r="X23" i="46"/>
  <c r="J23" i="40"/>
  <c r="AA48" i="40"/>
  <c r="AA40" i="40"/>
  <c r="AA32" i="40"/>
  <c r="AA42" i="40"/>
  <c r="AA22" i="43"/>
  <c r="R23" i="43"/>
  <c r="Q23" i="43" s="1"/>
  <c r="R23" i="46"/>
  <c r="Q23" i="46" s="1"/>
  <c r="R22" i="43"/>
  <c r="Q22" i="43" s="1"/>
  <c r="R22" i="46"/>
  <c r="Q22" i="46" s="1"/>
  <c r="R22" i="42"/>
  <c r="Q22" i="42" s="1"/>
  <c r="T23" i="44" l="1"/>
  <c r="R23" i="44"/>
  <c r="Q23" i="44" s="1"/>
  <c r="AA51" i="44"/>
  <c r="AA50" i="43"/>
  <c r="AA36" i="42"/>
  <c r="AA23" i="42"/>
  <c r="AE23" i="40"/>
  <c r="AG23" i="40"/>
  <c r="AH23" i="40" s="1"/>
  <c r="R51" i="43"/>
  <c r="Q51" i="43" s="1"/>
  <c r="R51" i="42"/>
  <c r="Q51" i="42" s="1"/>
  <c r="U52" i="43"/>
  <c r="W52" i="43"/>
  <c r="X52" i="43"/>
  <c r="V52" i="43"/>
  <c r="W51" i="46"/>
  <c r="V51" i="46"/>
  <c r="X51" i="46"/>
  <c r="U51" i="46"/>
  <c r="U50" i="49"/>
  <c r="V50" i="49"/>
  <c r="X50" i="49"/>
  <c r="W50" i="49"/>
  <c r="U36" i="40"/>
  <c r="W36" i="40"/>
  <c r="V36" i="40"/>
  <c r="X36" i="40"/>
  <c r="U36" i="49"/>
  <c r="X36" i="49"/>
  <c r="V36" i="49"/>
  <c r="W36" i="49"/>
  <c r="R36" i="43"/>
  <c r="Q36" i="43" s="1"/>
  <c r="R36" i="40"/>
  <c r="Q36" i="40" s="1"/>
  <c r="R35" i="44"/>
  <c r="Q35" i="44" s="1"/>
  <c r="U35" i="44"/>
  <c r="V35" i="44"/>
  <c r="W35" i="44"/>
  <c r="X35" i="44"/>
  <c r="R35" i="40"/>
  <c r="Q35" i="40" s="1"/>
  <c r="R35" i="49"/>
  <c r="Q35" i="49" s="1"/>
  <c r="R35" i="46"/>
  <c r="Q35" i="46" s="1"/>
  <c r="U34" i="50"/>
  <c r="W34" i="50"/>
  <c r="X34" i="50"/>
  <c r="V34" i="50"/>
  <c r="R34" i="43"/>
  <c r="Q34" i="43" s="1"/>
  <c r="R34" i="44"/>
  <c r="Q34" i="44" s="1"/>
  <c r="R34" i="46"/>
  <c r="Q34" i="46" s="1"/>
  <c r="R29" i="46"/>
  <c r="Q29" i="46" s="1"/>
  <c r="V29" i="49"/>
  <c r="W29" i="49"/>
  <c r="X29" i="49"/>
  <c r="U29" i="49"/>
  <c r="U29" i="40"/>
  <c r="V29" i="40"/>
  <c r="W29" i="40"/>
  <c r="X29" i="40"/>
  <c r="R28" i="43"/>
  <c r="Q28" i="43" s="1"/>
  <c r="R28" i="40"/>
  <c r="Q28" i="40" s="1"/>
  <c r="R28" i="44"/>
  <c r="Q28" i="44" s="1"/>
  <c r="R28" i="49"/>
  <c r="Q28" i="49" s="1"/>
  <c r="U28" i="44"/>
  <c r="W28" i="44"/>
  <c r="X28" i="44"/>
  <c r="V28" i="44"/>
  <c r="R28" i="46"/>
  <c r="Q28" i="46" s="1"/>
  <c r="AD27" i="40"/>
  <c r="AD27" i="44"/>
  <c r="AD27" i="49"/>
  <c r="AD27" i="50"/>
  <c r="X27" i="50"/>
  <c r="U27" i="50"/>
  <c r="W27" i="50"/>
  <c r="V27" i="50"/>
  <c r="AD27" i="43"/>
  <c r="AD27" i="46"/>
  <c r="T23" i="42"/>
  <c r="R23" i="42"/>
  <c r="Q23" i="42" s="1"/>
  <c r="X23" i="40"/>
  <c r="U23" i="40"/>
  <c r="V23" i="40"/>
  <c r="W23" i="40"/>
  <c r="AF24" i="40"/>
  <c r="AE24" i="40" l="1"/>
  <c r="U24" i="40" s="1"/>
  <c r="AG24" i="40"/>
  <c r="AH24" i="40" s="1"/>
  <c r="R27" i="50"/>
  <c r="Q27" i="50" s="1"/>
  <c r="R27" i="49"/>
  <c r="Q27" i="49" s="1"/>
  <c r="R27" i="44"/>
  <c r="Q27" i="44" s="1"/>
  <c r="R27" i="43"/>
  <c r="Q27" i="43" s="1"/>
  <c r="R27" i="46"/>
  <c r="Q27" i="46" s="1"/>
  <c r="R27" i="40"/>
  <c r="Q27" i="40" s="1"/>
  <c r="AF25" i="40"/>
  <c r="W24" i="40" l="1"/>
  <c r="X24" i="40"/>
  <c r="AE25" i="40"/>
  <c r="U25" i="40" s="1"/>
  <c r="AG25" i="40"/>
  <c r="AH25" i="40" s="1"/>
  <c r="X25" i="40" s="1"/>
  <c r="V24" i="40"/>
  <c r="AF26" i="40"/>
  <c r="W25" i="40" l="1"/>
  <c r="AE26" i="40"/>
  <c r="U26" i="40" s="1"/>
  <c r="AG26" i="40"/>
  <c r="AH26" i="40" s="1"/>
  <c r="V25" i="40"/>
  <c r="AF27" i="40"/>
  <c r="X26" i="40" l="1"/>
  <c r="W26" i="40"/>
  <c r="AE27" i="40"/>
  <c r="AG27" i="40"/>
  <c r="AH27" i="40" s="1"/>
  <c r="X27" i="40" s="1"/>
  <c r="U27" i="40"/>
  <c r="W27" i="40"/>
  <c r="V26" i="40"/>
  <c r="AF28" i="40"/>
  <c r="AE28" i="40" l="1"/>
  <c r="U28" i="40" s="1"/>
  <c r="AG28" i="40"/>
  <c r="AH28" i="40" s="1"/>
  <c r="V27" i="40"/>
  <c r="AF29" i="40"/>
  <c r="X28" i="40" l="1"/>
  <c r="W28" i="40"/>
  <c r="AE29" i="40"/>
  <c r="AG29" i="40"/>
  <c r="AH29" i="40" s="1"/>
  <c r="V28" i="40"/>
  <c r="AF30" i="40"/>
  <c r="AE30" i="40" l="1"/>
  <c r="AG30" i="40"/>
  <c r="AH30" i="40" s="1"/>
  <c r="X30" i="40" s="1"/>
  <c r="U30" i="40"/>
  <c r="W30" i="40"/>
  <c r="AF31" i="40"/>
  <c r="AE31" i="40" l="1"/>
  <c r="W31" i="40" s="1"/>
  <c r="AG31" i="40"/>
  <c r="AH31" i="40" s="1"/>
  <c r="V30" i="40"/>
  <c r="AF32" i="40"/>
  <c r="U31" i="40" l="1"/>
  <c r="X31" i="40"/>
  <c r="AE32" i="40"/>
  <c r="W32" i="40" s="1"/>
  <c r="AG32" i="40"/>
  <c r="AH32" i="40" s="1"/>
  <c r="X32" i="40" s="1"/>
  <c r="V31" i="40"/>
  <c r="AF33" i="40"/>
  <c r="U32" i="40" l="1"/>
  <c r="AE33" i="40"/>
  <c r="U33" i="40" s="1"/>
  <c r="AG33" i="40"/>
  <c r="AH33" i="40" s="1"/>
  <c r="V32" i="40"/>
  <c r="AF34" i="40"/>
  <c r="X33" i="40" l="1"/>
  <c r="W33" i="40"/>
  <c r="AE34" i="40"/>
  <c r="W34" i="40" s="1"/>
  <c r="AG34" i="40"/>
  <c r="AH34" i="40" s="1"/>
  <c r="X34" i="40" s="1"/>
  <c r="V33" i="40"/>
  <c r="AF35" i="40"/>
  <c r="U34" i="40" l="1"/>
  <c r="AE35" i="40"/>
  <c r="W35" i="40" s="1"/>
  <c r="AG35" i="40"/>
  <c r="AH35" i="40" s="1"/>
  <c r="V34" i="40"/>
  <c r="AF36" i="40"/>
  <c r="U35" i="40" l="1"/>
  <c r="X35" i="40"/>
  <c r="AE36" i="40"/>
  <c r="AG36" i="40"/>
  <c r="AH36" i="40" s="1"/>
  <c r="V35" i="40"/>
  <c r="AF37" i="40"/>
  <c r="AE37" i="40" l="1"/>
  <c r="AG37" i="40"/>
  <c r="AH37" i="40" s="1"/>
  <c r="AF38" i="40"/>
  <c r="AE38" i="40" l="1"/>
  <c r="U38" i="40" s="1"/>
  <c r="AG38" i="40"/>
  <c r="AH38" i="40" s="1"/>
  <c r="AF39" i="40"/>
  <c r="X38" i="40" l="1"/>
  <c r="W38" i="40"/>
  <c r="AE39" i="40"/>
  <c r="AG39" i="40"/>
  <c r="AH39" i="40" s="1"/>
  <c r="X39" i="40" s="1"/>
  <c r="V38" i="40"/>
  <c r="U39" i="40"/>
  <c r="W39" i="40"/>
  <c r="AF40" i="40"/>
  <c r="AE40" i="40" l="1"/>
  <c r="U40" i="40" s="1"/>
  <c r="AG40" i="40"/>
  <c r="AH40" i="40" s="1"/>
  <c r="V39" i="40"/>
  <c r="AF41" i="40"/>
  <c r="W40" i="40" l="1"/>
  <c r="X40" i="40"/>
  <c r="AE41" i="40"/>
  <c r="U41" i="40" s="1"/>
  <c r="AG41" i="40"/>
  <c r="AH41" i="40" s="1"/>
  <c r="V40" i="40"/>
  <c r="AF42" i="40"/>
  <c r="W41" i="40" l="1"/>
  <c r="X41" i="40"/>
  <c r="AE42" i="40"/>
  <c r="W42" i="40" s="1"/>
  <c r="AG42" i="40"/>
  <c r="AH42" i="40" s="1"/>
  <c r="V41" i="40"/>
  <c r="AF43" i="40"/>
  <c r="X42" i="40" l="1"/>
  <c r="U42" i="40"/>
  <c r="AE43" i="40"/>
  <c r="AG43" i="40"/>
  <c r="AH43" i="40" s="1"/>
  <c r="V42" i="40"/>
  <c r="AF44" i="40"/>
  <c r="AE44" i="40" l="1"/>
  <c r="AG44" i="40"/>
  <c r="AH44" i="40" s="1"/>
  <c r="AF45" i="40"/>
  <c r="AE45" i="40" l="1"/>
  <c r="U45" i="40" s="1"/>
  <c r="AG45" i="40"/>
  <c r="AH45" i="40" s="1"/>
  <c r="AF46" i="40"/>
  <c r="W45" i="40" l="1"/>
  <c r="X45" i="40"/>
  <c r="AE46" i="40"/>
  <c r="U46" i="40" s="1"/>
  <c r="AG46" i="40"/>
  <c r="AH46" i="40" s="1"/>
  <c r="V45" i="40"/>
  <c r="AF47" i="40"/>
  <c r="W46" i="40" l="1"/>
  <c r="X46" i="40"/>
  <c r="AE47" i="40"/>
  <c r="W47" i="40" s="1"/>
  <c r="AG47" i="40"/>
  <c r="AH47" i="40" s="1"/>
  <c r="V46" i="40"/>
  <c r="AF48" i="40"/>
  <c r="U47" i="40" l="1"/>
  <c r="X47" i="40"/>
  <c r="AE48" i="40"/>
  <c r="W48" i="40" s="1"/>
  <c r="AG48" i="40"/>
  <c r="AH48" i="40" s="1"/>
  <c r="V47" i="40"/>
  <c r="AF49" i="40"/>
  <c r="U48" i="40" l="1"/>
  <c r="X48" i="40"/>
  <c r="AE49" i="40"/>
  <c r="U49" i="40" s="1"/>
  <c r="AG49" i="40"/>
  <c r="AH49" i="40" s="1"/>
  <c r="V48" i="40"/>
  <c r="AF50" i="40"/>
  <c r="AG50" i="40" s="1"/>
  <c r="W49" i="40" l="1"/>
  <c r="X49" i="40"/>
  <c r="V49" i="40"/>
  <c r="AF51" i="40"/>
  <c r="AG51" i="40" s="1"/>
  <c r="AH50" i="40"/>
  <c r="AF52" i="40" l="1"/>
  <c r="AG52" i="40" s="1"/>
  <c r="AH51" i="40"/>
  <c r="V55" i="40" l="1"/>
  <c r="B58" i="40" s="1"/>
  <c r="U55" i="40"/>
  <c r="U6" i="41"/>
  <c r="AH52" i="40" l="1"/>
  <c r="X55" i="40" s="1"/>
  <c r="X6" i="41" s="1"/>
  <c r="Z17" i="41" s="1"/>
  <c r="V6" i="41"/>
  <c r="AF21" i="41" l="1"/>
  <c r="AF22" i="41" s="1"/>
  <c r="AG22" i="41" s="1"/>
  <c r="AH22" i="41" l="1"/>
  <c r="AE22" i="41"/>
  <c r="AF23" i="41"/>
  <c r="AE23" i="41" l="1"/>
  <c r="AG23" i="41"/>
  <c r="AH23" i="41" s="1"/>
  <c r="X22" i="41"/>
  <c r="U22" i="41"/>
  <c r="W22" i="41"/>
  <c r="V22" i="41"/>
  <c r="AF24" i="41"/>
  <c r="AE24" i="41" l="1"/>
  <c r="U24" i="41" s="1"/>
  <c r="AG24" i="41"/>
  <c r="AH24" i="41" s="1"/>
  <c r="X24" i="41" s="1"/>
  <c r="AF25" i="41"/>
  <c r="W24" i="41" l="1"/>
  <c r="AE25" i="41"/>
  <c r="U25" i="41" s="1"/>
  <c r="AG25" i="41"/>
  <c r="AH25" i="41" s="1"/>
  <c r="X25" i="41" s="1"/>
  <c r="V24" i="41"/>
  <c r="AF26" i="41"/>
  <c r="W25" i="41" l="1"/>
  <c r="AE26" i="41"/>
  <c r="W26" i="41" s="1"/>
  <c r="AG26" i="41"/>
  <c r="AH26" i="41" s="1"/>
  <c r="V25" i="41"/>
  <c r="AF27" i="41"/>
  <c r="X26" i="41" l="1"/>
  <c r="U26" i="41"/>
  <c r="AE27" i="41"/>
  <c r="W27" i="41" s="1"/>
  <c r="AG27" i="41"/>
  <c r="AH27" i="41" s="1"/>
  <c r="X27" i="41" s="1"/>
  <c r="U27" i="41"/>
  <c r="V26" i="41"/>
  <c r="AF28" i="41"/>
  <c r="AE28" i="41" l="1"/>
  <c r="U28" i="41" s="1"/>
  <c r="AG28" i="41"/>
  <c r="AH28" i="41" s="1"/>
  <c r="V27" i="41"/>
  <c r="AF29" i="41"/>
  <c r="X28" i="41" l="1"/>
  <c r="W28" i="41"/>
  <c r="AE29" i="41"/>
  <c r="AG29" i="41"/>
  <c r="AH29" i="41" s="1"/>
  <c r="V28" i="41"/>
  <c r="AF30" i="41"/>
  <c r="AE30" i="41" l="1"/>
  <c r="AG30" i="41"/>
  <c r="AH30" i="41" s="1"/>
  <c r="X30" i="41" s="1"/>
  <c r="U30" i="41"/>
  <c r="W30" i="41"/>
  <c r="AF31" i="41"/>
  <c r="AE31" i="41" l="1"/>
  <c r="W31" i="41" s="1"/>
  <c r="AG31" i="41"/>
  <c r="AH31" i="41" s="1"/>
  <c r="V30" i="41"/>
  <c r="AF32" i="41"/>
  <c r="X31" i="41" l="1"/>
  <c r="U31" i="41"/>
  <c r="AE32" i="41"/>
  <c r="U32" i="41" s="1"/>
  <c r="AG32" i="41"/>
  <c r="AH32" i="41" s="1"/>
  <c r="X32" i="41" s="1"/>
  <c r="W32" i="41"/>
  <c r="AF33" i="41"/>
  <c r="V31" i="41"/>
  <c r="AE33" i="41" l="1"/>
  <c r="W33" i="41" s="1"/>
  <c r="AG33" i="41"/>
  <c r="AH33" i="41" s="1"/>
  <c r="V32" i="41"/>
  <c r="AF34" i="41"/>
  <c r="X33" i="41" l="1"/>
  <c r="U33" i="41"/>
  <c r="AE34" i="41"/>
  <c r="U34" i="41" s="1"/>
  <c r="AG34" i="41"/>
  <c r="AH34" i="41" s="1"/>
  <c r="V33" i="41"/>
  <c r="AF35" i="41"/>
  <c r="W34" i="41" l="1"/>
  <c r="X34" i="41"/>
  <c r="AE35" i="41"/>
  <c r="U35" i="41" s="1"/>
  <c r="AG35" i="41"/>
  <c r="AH35" i="41" s="1"/>
  <c r="V34" i="41"/>
  <c r="AF36" i="41"/>
  <c r="W35" i="41" l="1"/>
  <c r="X35" i="41"/>
  <c r="AE36" i="41"/>
  <c r="AG36" i="41"/>
  <c r="AH36" i="41" s="1"/>
  <c r="V35" i="41"/>
  <c r="AF37" i="41"/>
  <c r="AE37" i="41" l="1"/>
  <c r="AG37" i="41"/>
  <c r="AH37" i="41" s="1"/>
  <c r="AF38" i="41"/>
  <c r="AE38" i="41" l="1"/>
  <c r="U38" i="41" s="1"/>
  <c r="AG38" i="41"/>
  <c r="AH38" i="41" s="1"/>
  <c r="AF39" i="41"/>
  <c r="W38" i="41" l="1"/>
  <c r="X38" i="41"/>
  <c r="AE39" i="41"/>
  <c r="W39" i="41" s="1"/>
  <c r="AG39" i="41"/>
  <c r="AH39" i="41" s="1"/>
  <c r="X39" i="41" s="1"/>
  <c r="V38" i="41"/>
  <c r="AF40" i="41"/>
  <c r="U39" i="41" l="1"/>
  <c r="AE40" i="41"/>
  <c r="U40" i="41" s="1"/>
  <c r="AG40" i="41"/>
  <c r="AH40" i="41" s="1"/>
  <c r="X40" i="41" s="1"/>
  <c r="V39" i="41"/>
  <c r="AF41" i="41"/>
  <c r="W40" i="41" l="1"/>
  <c r="AE41" i="41"/>
  <c r="W41" i="41" s="1"/>
  <c r="AG41" i="41"/>
  <c r="AH41" i="41" s="1"/>
  <c r="X41" i="41" s="1"/>
  <c r="U41" i="41"/>
  <c r="V40" i="41"/>
  <c r="AF42" i="41"/>
  <c r="AE42" i="41" l="1"/>
  <c r="U42" i="41" s="1"/>
  <c r="AG42" i="41"/>
  <c r="W42" i="41"/>
  <c r="V41" i="41"/>
  <c r="AH42" i="41"/>
  <c r="X42" i="41" s="1"/>
  <c r="AF43" i="41"/>
  <c r="AE43" i="41" l="1"/>
  <c r="AG43" i="41"/>
  <c r="AH43" i="41" s="1"/>
  <c r="V42" i="41"/>
  <c r="AF44" i="41"/>
  <c r="AE44" i="41" l="1"/>
  <c r="AG44" i="41"/>
  <c r="AH44" i="41" s="1"/>
  <c r="AF45" i="41"/>
  <c r="AE45" i="41" l="1"/>
  <c r="U45" i="41" s="1"/>
  <c r="AG45" i="41"/>
  <c r="AH45" i="41" s="1"/>
  <c r="X45" i="41" s="1"/>
  <c r="AF46" i="41"/>
  <c r="W45" i="41" l="1"/>
  <c r="AE46" i="41"/>
  <c r="AG46" i="41"/>
  <c r="U46" i="41"/>
  <c r="W46" i="41"/>
  <c r="V45" i="41"/>
  <c r="AF47" i="41"/>
  <c r="AH46" i="41"/>
  <c r="X46" i="41" s="1"/>
  <c r="AE47" i="41" l="1"/>
  <c r="W47" i="41" s="1"/>
  <c r="AG47" i="41"/>
  <c r="AH47" i="41" s="1"/>
  <c r="V46" i="41"/>
  <c r="AF48" i="41"/>
  <c r="U47" i="41" l="1"/>
  <c r="X47" i="41"/>
  <c r="AE48" i="41"/>
  <c r="U48" i="41" s="1"/>
  <c r="AG48" i="41"/>
  <c r="AH48" i="41" s="1"/>
  <c r="X48" i="41" s="1"/>
  <c r="W48" i="41"/>
  <c r="V47" i="41"/>
  <c r="AF49" i="41"/>
  <c r="AE49" i="41" l="1"/>
  <c r="W49" i="41" s="1"/>
  <c r="AG49" i="41"/>
  <c r="AH49" i="41" s="1"/>
  <c r="V48" i="41"/>
  <c r="AF50" i="41"/>
  <c r="X49" i="41" l="1"/>
  <c r="U49" i="41"/>
  <c r="AE50" i="41"/>
  <c r="AG50" i="41"/>
  <c r="AH50" i="41" s="1"/>
  <c r="V49" i="41"/>
  <c r="AF51" i="41"/>
  <c r="AE51" i="41" l="1"/>
  <c r="AG51" i="41"/>
  <c r="AH51" i="41" s="1"/>
  <c r="AF52" i="41"/>
  <c r="AE52" i="41" l="1"/>
  <c r="W52" i="41" s="1"/>
  <c r="AG52" i="41"/>
  <c r="V55" i="41" s="1"/>
  <c r="U6" i="42"/>
  <c r="U55" i="41"/>
  <c r="V6" i="42" l="1"/>
  <c r="B58" i="41"/>
  <c r="U52" i="41"/>
  <c r="V52" i="41"/>
  <c r="AH52" i="41"/>
  <c r="X55" i="41" l="1"/>
  <c r="X6" i="42" s="1"/>
  <c r="Z17" i="42" s="1"/>
  <c r="AF21" i="42" s="1"/>
  <c r="AF22" i="42" s="1"/>
  <c r="X52" i="41"/>
  <c r="AE22" i="42" l="1"/>
  <c r="U22" i="42" s="1"/>
  <c r="AG22" i="42"/>
  <c r="AH22" i="42" s="1"/>
  <c r="AF23" i="42"/>
  <c r="W22" i="42" l="1"/>
  <c r="V22" i="42"/>
  <c r="X22" i="42"/>
  <c r="AE23" i="42"/>
  <c r="AG23" i="42"/>
  <c r="AH23" i="42" s="1"/>
  <c r="AF24" i="42"/>
  <c r="AF25" i="42" s="1"/>
  <c r="X23" i="42" l="1"/>
  <c r="U23" i="42"/>
  <c r="V23" i="42"/>
  <c r="W23" i="42"/>
  <c r="AE24" i="42"/>
  <c r="AG24" i="42"/>
  <c r="AH24" i="42" s="1"/>
  <c r="X24" i="42" s="1"/>
  <c r="AE25" i="42"/>
  <c r="AG25" i="42"/>
  <c r="AH25" i="42" s="1"/>
  <c r="AF26" i="42"/>
  <c r="U25" i="42" l="1"/>
  <c r="V25" i="42"/>
  <c r="W25" i="42"/>
  <c r="X25" i="42"/>
  <c r="W24" i="42"/>
  <c r="U24" i="42"/>
  <c r="V24" i="42"/>
  <c r="AE26" i="42"/>
  <c r="AG26" i="42"/>
  <c r="AH26" i="42" s="1"/>
  <c r="AF27" i="42"/>
  <c r="AE27" i="42" l="1"/>
  <c r="AG27" i="42"/>
  <c r="AH27" i="42" s="1"/>
  <c r="AF28" i="42"/>
  <c r="AE28" i="42" l="1"/>
  <c r="AG28" i="42"/>
  <c r="AH28" i="42" s="1"/>
  <c r="AF29" i="42"/>
  <c r="U28" i="42" l="1"/>
  <c r="V28" i="42"/>
  <c r="X28" i="42"/>
  <c r="W28" i="42"/>
  <c r="AE29" i="42"/>
  <c r="AG29" i="42"/>
  <c r="AH29" i="42" s="1"/>
  <c r="AF30" i="42"/>
  <c r="X29" i="42" l="1"/>
  <c r="U29" i="42"/>
  <c r="V29" i="42"/>
  <c r="W29" i="42"/>
  <c r="AE30" i="42"/>
  <c r="AG30" i="42"/>
  <c r="AH30" i="42" s="1"/>
  <c r="X30" i="42" s="1"/>
  <c r="U30" i="42"/>
  <c r="W30" i="42"/>
  <c r="AF31" i="42"/>
  <c r="AE31" i="42" l="1"/>
  <c r="AG31" i="42"/>
  <c r="AH31" i="42" s="1"/>
  <c r="AF32" i="42"/>
  <c r="V30" i="42"/>
  <c r="U31" i="42" l="1"/>
  <c r="V31" i="42"/>
  <c r="W31" i="42"/>
  <c r="X31" i="42"/>
  <c r="AE32" i="42"/>
  <c r="AG32" i="42"/>
  <c r="AH32" i="42" s="1"/>
  <c r="AF33" i="42"/>
  <c r="U32" i="42" l="1"/>
  <c r="V32" i="42"/>
  <c r="W32" i="42"/>
  <c r="X32" i="42"/>
  <c r="AE33" i="42"/>
  <c r="AG33" i="42"/>
  <c r="AH33" i="42" s="1"/>
  <c r="AF34" i="42"/>
  <c r="AE34" i="42" l="1"/>
  <c r="AG34" i="42"/>
  <c r="AH34" i="42" s="1"/>
  <c r="AF35" i="42"/>
  <c r="AE35" i="42" l="1"/>
  <c r="AG35" i="42"/>
  <c r="AH35" i="42" s="1"/>
  <c r="AF36" i="42"/>
  <c r="X35" i="42" l="1"/>
  <c r="U35" i="42"/>
  <c r="V35" i="42"/>
  <c r="W35" i="42"/>
  <c r="AE36" i="42"/>
  <c r="AG36" i="42"/>
  <c r="AH36" i="42" s="1"/>
  <c r="AF37" i="42"/>
  <c r="V36" i="42" l="1"/>
  <c r="W36" i="42"/>
  <c r="X36" i="42"/>
  <c r="U36" i="42"/>
  <c r="AE37" i="42"/>
  <c r="AG37" i="42"/>
  <c r="AH37" i="42" s="1"/>
  <c r="AF38" i="42"/>
  <c r="U37" i="42" l="1"/>
  <c r="V37" i="42"/>
  <c r="W37" i="42"/>
  <c r="X37" i="42"/>
  <c r="AE38" i="42"/>
  <c r="AG38" i="42"/>
  <c r="AH38" i="42" s="1"/>
  <c r="AF39" i="42"/>
  <c r="U38" i="42" l="1"/>
  <c r="W38" i="42"/>
  <c r="V38" i="42"/>
  <c r="X38" i="42"/>
  <c r="AE39" i="42"/>
  <c r="AG39" i="42"/>
  <c r="AH39" i="42" s="1"/>
  <c r="AF40" i="42"/>
  <c r="U39" i="42" l="1"/>
  <c r="V39" i="42"/>
  <c r="W39" i="42"/>
  <c r="X39" i="42"/>
  <c r="AE40" i="42"/>
  <c r="AG40" i="42"/>
  <c r="AH40" i="42" s="1"/>
  <c r="AF41" i="42"/>
  <c r="AE41" i="42" l="1"/>
  <c r="AG41" i="42"/>
  <c r="AH41" i="42" s="1"/>
  <c r="AF42" i="42"/>
  <c r="AE42" i="42" l="1"/>
  <c r="AG42" i="42"/>
  <c r="AH42" i="42" s="1"/>
  <c r="AF43" i="42"/>
  <c r="W42" i="42" l="1"/>
  <c r="U42" i="42"/>
  <c r="X42" i="42"/>
  <c r="V42" i="42"/>
  <c r="AE43" i="42"/>
  <c r="AG43" i="42"/>
  <c r="AH43" i="42" s="1"/>
  <c r="AF44" i="42"/>
  <c r="U43" i="42" l="1"/>
  <c r="W43" i="42"/>
  <c r="V43" i="42"/>
  <c r="X43" i="42"/>
  <c r="AE44" i="42"/>
  <c r="AG44" i="42"/>
  <c r="AH44" i="42" s="1"/>
  <c r="AF45" i="42"/>
  <c r="U44" i="42" l="1"/>
  <c r="V44" i="42"/>
  <c r="X44" i="42"/>
  <c r="W44" i="42"/>
  <c r="AE45" i="42"/>
  <c r="AG45" i="42"/>
  <c r="AH45" i="42" s="1"/>
  <c r="AF46" i="42"/>
  <c r="U45" i="42" l="1"/>
  <c r="V45" i="42"/>
  <c r="W45" i="42"/>
  <c r="X45" i="42"/>
  <c r="AE46" i="42"/>
  <c r="AG46" i="42"/>
  <c r="AH46" i="42" s="1"/>
  <c r="AF47" i="42"/>
  <c r="U46" i="42" l="1"/>
  <c r="V46" i="42"/>
  <c r="W46" i="42"/>
  <c r="X46" i="42"/>
  <c r="AE47" i="42"/>
  <c r="AG47" i="42"/>
  <c r="AH47" i="42" s="1"/>
  <c r="AF48" i="42"/>
  <c r="AE48" i="42" l="1"/>
  <c r="AG48" i="42"/>
  <c r="AH48" i="42" s="1"/>
  <c r="AF49" i="42"/>
  <c r="AE49" i="42" l="1"/>
  <c r="AG49" i="42"/>
  <c r="AH49" i="42" s="1"/>
  <c r="AF50" i="42"/>
  <c r="U49" i="42" l="1"/>
  <c r="X49" i="42"/>
  <c r="W49" i="42"/>
  <c r="V49" i="42"/>
  <c r="AE50" i="42"/>
  <c r="AG50" i="42"/>
  <c r="AH50" i="42" s="1"/>
  <c r="AF51" i="42"/>
  <c r="U50" i="42" l="1"/>
  <c r="W50" i="42"/>
  <c r="X50" i="42"/>
  <c r="V50" i="42"/>
  <c r="AE51" i="42"/>
  <c r="AG51" i="42"/>
  <c r="AH51" i="42" s="1"/>
  <c r="AF52" i="42"/>
  <c r="W51" i="42" l="1"/>
  <c r="U51" i="42"/>
  <c r="V51" i="42"/>
  <c r="X51" i="42"/>
  <c r="U55" i="42"/>
  <c r="AG52" i="42"/>
  <c r="V55" i="42" s="1"/>
  <c r="U6" i="43"/>
  <c r="V6" i="43" l="1"/>
  <c r="B58" i="42"/>
  <c r="AH52" i="42"/>
  <c r="X55" i="42" s="1"/>
  <c r="X6" i="43" s="1"/>
  <c r="Z17" i="43" s="1"/>
  <c r="AF21" i="43" s="1"/>
  <c r="AF22" i="43" s="1"/>
  <c r="AG22" i="43" s="1"/>
  <c r="AF23" i="43" l="1"/>
  <c r="AG23" i="43" s="1"/>
  <c r="AE22" i="43"/>
  <c r="AH22" i="43"/>
  <c r="V22" i="43" l="1"/>
  <c r="W22" i="43"/>
  <c r="U22" i="43"/>
  <c r="X22" i="43"/>
  <c r="AH23" i="43"/>
  <c r="AE23" i="43"/>
  <c r="AF24" i="43"/>
  <c r="AG24" i="43" s="1"/>
  <c r="V23" i="43" l="1"/>
  <c r="X23" i="43"/>
  <c r="U23" i="43"/>
  <c r="W23" i="43"/>
  <c r="AF25" i="43"/>
  <c r="AE24" i="43"/>
  <c r="AH24" i="43"/>
  <c r="AE25" i="43" l="1"/>
  <c r="AG25" i="43"/>
  <c r="AH25" i="43" s="1"/>
  <c r="U24" i="43"/>
  <c r="W24" i="43"/>
  <c r="X24" i="43"/>
  <c r="V24" i="43"/>
  <c r="AF26" i="43"/>
  <c r="AE26" i="43" l="1"/>
  <c r="AG26" i="43"/>
  <c r="AH26" i="43" s="1"/>
  <c r="AF27" i="43"/>
  <c r="V26" i="43" l="1"/>
  <c r="W26" i="43"/>
  <c r="U26" i="43"/>
  <c r="X26" i="43"/>
  <c r="AE27" i="43"/>
  <c r="AG27" i="43"/>
  <c r="AH27" i="43" s="1"/>
  <c r="AF28" i="43"/>
  <c r="U27" i="43" l="1"/>
  <c r="V27" i="43"/>
  <c r="X27" i="43"/>
  <c r="W27" i="43"/>
  <c r="AE28" i="43"/>
  <c r="AG28" i="43"/>
  <c r="AH28" i="43" s="1"/>
  <c r="AF29" i="43"/>
  <c r="U28" i="43" l="1"/>
  <c r="W28" i="43"/>
  <c r="X28" i="43"/>
  <c r="V28" i="43"/>
  <c r="AE29" i="43"/>
  <c r="AG29" i="43"/>
  <c r="AH29" i="43" s="1"/>
  <c r="AF30" i="43"/>
  <c r="U29" i="43" l="1"/>
  <c r="V29" i="43"/>
  <c r="W29" i="43"/>
  <c r="X29" i="43"/>
  <c r="AE30" i="43"/>
  <c r="U30" i="43" s="1"/>
  <c r="AG30" i="43"/>
  <c r="AH30" i="43" s="1"/>
  <c r="X30" i="43" s="1"/>
  <c r="W30" i="43"/>
  <c r="AF31" i="43"/>
  <c r="AE31" i="43" l="1"/>
  <c r="AG31" i="43"/>
  <c r="AH31" i="43" s="1"/>
  <c r="AF32" i="43"/>
  <c r="V30" i="43"/>
  <c r="AE32" i="43" l="1"/>
  <c r="AG32" i="43"/>
  <c r="AH32" i="43" s="1"/>
  <c r="AF33" i="43"/>
  <c r="AE33" i="43" l="1"/>
  <c r="AG33" i="43"/>
  <c r="AH33" i="43" s="1"/>
  <c r="AF34" i="43"/>
  <c r="W33" i="43" l="1"/>
  <c r="V33" i="43"/>
  <c r="X33" i="43"/>
  <c r="U33" i="43"/>
  <c r="AE34" i="43"/>
  <c r="AG34" i="43"/>
  <c r="AH34" i="43" s="1"/>
  <c r="AF35" i="43"/>
  <c r="X34" i="43" l="1"/>
  <c r="V34" i="43"/>
  <c r="U34" i="43"/>
  <c r="W34" i="43"/>
  <c r="AE35" i="43"/>
  <c r="AG35" i="43"/>
  <c r="AH35" i="43" s="1"/>
  <c r="AF36" i="43"/>
  <c r="V35" i="43" l="1"/>
  <c r="X35" i="43"/>
  <c r="W35" i="43"/>
  <c r="U35" i="43"/>
  <c r="AE36" i="43"/>
  <c r="AG36" i="43"/>
  <c r="AH36" i="43" s="1"/>
  <c r="AF37" i="43"/>
  <c r="W36" i="43" l="1"/>
  <c r="X36" i="43"/>
  <c r="U36" i="43"/>
  <c r="V36" i="43"/>
  <c r="AE37" i="43"/>
  <c r="AG37" i="43"/>
  <c r="AH37" i="43" s="1"/>
  <c r="AF38" i="43"/>
  <c r="X37" i="43" l="1"/>
  <c r="U37" i="43"/>
  <c r="V37" i="43"/>
  <c r="W37" i="43"/>
  <c r="AE38" i="43"/>
  <c r="AG38" i="43"/>
  <c r="AH38" i="43" s="1"/>
  <c r="AF39" i="43"/>
  <c r="AE39" i="43" l="1"/>
  <c r="AG39" i="43"/>
  <c r="AH39" i="43" s="1"/>
  <c r="AF40" i="43"/>
  <c r="AE40" i="43" l="1"/>
  <c r="AG40" i="43"/>
  <c r="AH40" i="43" s="1"/>
  <c r="AF41" i="43"/>
  <c r="U40" i="43" l="1"/>
  <c r="V40" i="43"/>
  <c r="W40" i="43"/>
  <c r="X40" i="43"/>
  <c r="AE41" i="43"/>
  <c r="AG41" i="43"/>
  <c r="AH41" i="43" s="1"/>
  <c r="AF42" i="43"/>
  <c r="X41" i="43" l="1"/>
  <c r="U41" i="43"/>
  <c r="V41" i="43"/>
  <c r="W41" i="43"/>
  <c r="AE42" i="43"/>
  <c r="AG42" i="43"/>
  <c r="AH42" i="43" s="1"/>
  <c r="AF43" i="43"/>
  <c r="W42" i="43" l="1"/>
  <c r="V42" i="43"/>
  <c r="X42" i="43"/>
  <c r="U42" i="43"/>
  <c r="AE43" i="43"/>
  <c r="AG43" i="43"/>
  <c r="AH43" i="43" s="1"/>
  <c r="AF44" i="43"/>
  <c r="V43" i="43" l="1"/>
  <c r="X43" i="43"/>
  <c r="W43" i="43"/>
  <c r="U43" i="43"/>
  <c r="AE44" i="43"/>
  <c r="AG44" i="43"/>
  <c r="AH44" i="43" s="1"/>
  <c r="AF45" i="43"/>
  <c r="U44" i="43" l="1"/>
  <c r="X44" i="43"/>
  <c r="W44" i="43"/>
  <c r="V44" i="43"/>
  <c r="AE45" i="43"/>
  <c r="AG45" i="43"/>
  <c r="AH45" i="43" s="1"/>
  <c r="AF46" i="43"/>
  <c r="AE46" i="43" l="1"/>
  <c r="AG46" i="43"/>
  <c r="AH46" i="43" s="1"/>
  <c r="AF47" i="43"/>
  <c r="AE47" i="43" l="1"/>
  <c r="AG47" i="43"/>
  <c r="AH47" i="43" s="1"/>
  <c r="AF48" i="43"/>
  <c r="V47" i="43" l="1"/>
  <c r="U47" i="43"/>
  <c r="X47" i="43"/>
  <c r="W47" i="43"/>
  <c r="AE48" i="43"/>
  <c r="AG48" i="43"/>
  <c r="AH48" i="43" s="1"/>
  <c r="AF49" i="43"/>
  <c r="W48" i="43" l="1"/>
  <c r="V48" i="43"/>
  <c r="U48" i="43"/>
  <c r="X48" i="43"/>
  <c r="AE49" i="43"/>
  <c r="AG49" i="43"/>
  <c r="AH49" i="43" s="1"/>
  <c r="AF50" i="43"/>
  <c r="V49" i="43" l="1"/>
  <c r="X49" i="43"/>
  <c r="W49" i="43"/>
  <c r="U49" i="43"/>
  <c r="AE50" i="43"/>
  <c r="AG50" i="43"/>
  <c r="AH50" i="43" s="1"/>
  <c r="AF51" i="43"/>
  <c r="AF52" i="43" s="1"/>
  <c r="U50" i="43" l="1"/>
  <c r="W50" i="43"/>
  <c r="V50" i="43"/>
  <c r="X50" i="43"/>
  <c r="AE52" i="43"/>
  <c r="AG52" i="43"/>
  <c r="AE51" i="43"/>
  <c r="AG51" i="43"/>
  <c r="AH51" i="43" s="1"/>
  <c r="U55" i="43"/>
  <c r="U6" i="44"/>
  <c r="V55" i="43"/>
  <c r="B58" i="43" s="1"/>
  <c r="W51" i="43" l="1"/>
  <c r="U51" i="43"/>
  <c r="V51" i="43"/>
  <c r="X51" i="43"/>
  <c r="AH52" i="43"/>
  <c r="V6" i="44"/>
  <c r="X55" i="43" l="1"/>
  <c r="X6" i="44" s="1"/>
  <c r="Z17" i="44" s="1"/>
  <c r="AF21" i="44" s="1"/>
  <c r="AF22" i="44" s="1"/>
  <c r="AG22" i="44" s="1"/>
  <c r="AF23" i="44" l="1"/>
  <c r="AG23" i="44" s="1"/>
  <c r="AE22" i="44"/>
  <c r="AH22" i="44"/>
  <c r="U22" i="44" l="1"/>
  <c r="W22" i="44"/>
  <c r="X22" i="44"/>
  <c r="V22" i="44"/>
  <c r="AH23" i="44"/>
  <c r="AE23" i="44"/>
  <c r="AF24" i="44"/>
  <c r="AG24" i="44" s="1"/>
  <c r="X23" i="44" l="1"/>
  <c r="W23" i="44"/>
  <c r="U23" i="44"/>
  <c r="V23" i="44"/>
  <c r="AH24" i="44"/>
  <c r="AE24" i="44"/>
  <c r="AF25" i="44"/>
  <c r="AG25" i="44" s="1"/>
  <c r="U24" i="44" l="1"/>
  <c r="W24" i="44"/>
  <c r="X24" i="44"/>
  <c r="V24" i="44"/>
  <c r="AH25" i="44"/>
  <c r="AE25" i="44"/>
  <c r="AF26" i="44"/>
  <c r="V25" i="44" l="1"/>
  <c r="X25" i="44"/>
  <c r="W25" i="44"/>
  <c r="U25" i="44"/>
  <c r="AE26" i="44"/>
  <c r="AG26" i="44"/>
  <c r="AH26" i="44" s="1"/>
  <c r="AF27" i="44"/>
  <c r="W26" i="44" l="1"/>
  <c r="X26" i="44"/>
  <c r="V26" i="44"/>
  <c r="U26" i="44"/>
  <c r="AE27" i="44"/>
  <c r="AG27" i="44"/>
  <c r="AH27" i="44" s="1"/>
  <c r="AF28" i="44"/>
  <c r="X27" i="44" l="1"/>
  <c r="U27" i="44"/>
  <c r="V27" i="44"/>
  <c r="W27" i="44"/>
  <c r="AE28" i="44"/>
  <c r="AG28" i="44"/>
  <c r="AH28" i="44" s="1"/>
  <c r="AF29" i="44"/>
  <c r="AE29" i="44" l="1"/>
  <c r="AG29" i="44"/>
  <c r="AH29" i="44" s="1"/>
  <c r="AF30" i="44"/>
  <c r="AE30" i="44" l="1"/>
  <c r="AG30" i="44"/>
  <c r="AH30" i="44" s="1"/>
  <c r="X30" i="44" s="1"/>
  <c r="U30" i="44"/>
  <c r="W30" i="44"/>
  <c r="AF31" i="44"/>
  <c r="AE31" i="44" l="1"/>
  <c r="AG31" i="44"/>
  <c r="AH31" i="44" s="1"/>
  <c r="V30" i="44"/>
  <c r="AF32" i="44"/>
  <c r="U31" i="44" l="1"/>
  <c r="V31" i="44"/>
  <c r="X31" i="44"/>
  <c r="W31" i="44"/>
  <c r="AE32" i="44"/>
  <c r="AG32" i="44"/>
  <c r="AH32" i="44" s="1"/>
  <c r="AF33" i="44"/>
  <c r="W32" i="44" l="1"/>
  <c r="V32" i="44"/>
  <c r="X32" i="44"/>
  <c r="U32" i="44"/>
  <c r="AE33" i="44"/>
  <c r="AG33" i="44"/>
  <c r="AH33" i="44" s="1"/>
  <c r="AF34" i="44"/>
  <c r="U33" i="44" l="1"/>
  <c r="X33" i="44"/>
  <c r="V33" i="44"/>
  <c r="W33" i="44"/>
  <c r="AE34" i="44"/>
  <c r="AG34" i="44"/>
  <c r="AH34" i="44" s="1"/>
  <c r="AF35" i="44"/>
  <c r="V34" i="44" l="1"/>
  <c r="X34" i="44"/>
  <c r="U34" i="44"/>
  <c r="W34" i="44"/>
  <c r="AE35" i="44"/>
  <c r="AG35" i="44"/>
  <c r="AH35" i="44" s="1"/>
  <c r="AF36" i="44"/>
  <c r="AE36" i="44" l="1"/>
  <c r="AG36" i="44"/>
  <c r="AH36" i="44" s="1"/>
  <c r="AF37" i="44"/>
  <c r="AE37" i="44" l="1"/>
  <c r="AG37" i="44"/>
  <c r="AH37" i="44" s="1"/>
  <c r="AF38" i="44"/>
  <c r="U37" i="44" l="1"/>
  <c r="W37" i="44"/>
  <c r="X37" i="44"/>
  <c r="V37" i="44"/>
  <c r="AE38" i="44"/>
  <c r="AG38" i="44"/>
  <c r="AH38" i="44" s="1"/>
  <c r="AF39" i="44"/>
  <c r="W38" i="44" l="1"/>
  <c r="X38" i="44"/>
  <c r="V38" i="44"/>
  <c r="U38" i="44"/>
  <c r="AE39" i="44"/>
  <c r="AG39" i="44"/>
  <c r="AH39" i="44" s="1"/>
  <c r="AF40" i="44"/>
  <c r="W39" i="44" l="1"/>
  <c r="U39" i="44"/>
  <c r="V39" i="44"/>
  <c r="X39" i="44"/>
  <c r="AE40" i="44"/>
  <c r="AG40" i="44"/>
  <c r="AH40" i="44" s="1"/>
  <c r="AF41" i="44"/>
  <c r="U40" i="44" l="1"/>
  <c r="W40" i="44"/>
  <c r="X40" i="44"/>
  <c r="V40" i="44"/>
  <c r="AE41" i="44"/>
  <c r="AG41" i="44"/>
  <c r="AH41" i="44" s="1"/>
  <c r="AF42" i="44"/>
  <c r="U41" i="44" l="1"/>
  <c r="V41" i="44"/>
  <c r="W41" i="44"/>
  <c r="X41" i="44"/>
  <c r="AE42" i="44"/>
  <c r="AG42" i="44"/>
  <c r="AH42" i="44" s="1"/>
  <c r="AF43" i="44"/>
  <c r="AE43" i="44" l="1"/>
  <c r="AG43" i="44"/>
  <c r="AH43" i="44" s="1"/>
  <c r="AF44" i="44"/>
  <c r="AE44" i="44" l="1"/>
  <c r="AG44" i="44"/>
  <c r="AH44" i="44" s="1"/>
  <c r="AF45" i="44"/>
  <c r="W44" i="44" l="1"/>
  <c r="U44" i="44"/>
  <c r="V44" i="44"/>
  <c r="X44" i="44"/>
  <c r="AE45" i="44"/>
  <c r="AG45" i="44"/>
  <c r="AH45" i="44" s="1"/>
  <c r="AF46" i="44"/>
  <c r="X45" i="44" l="1"/>
  <c r="U45" i="44"/>
  <c r="V45" i="44"/>
  <c r="W45" i="44"/>
  <c r="AE46" i="44"/>
  <c r="AG46" i="44"/>
  <c r="AH46" i="44" s="1"/>
  <c r="AF47" i="44"/>
  <c r="V46" i="44" l="1"/>
  <c r="U46" i="44"/>
  <c r="X46" i="44"/>
  <c r="W46" i="44"/>
  <c r="AE47" i="44"/>
  <c r="AG47" i="44"/>
  <c r="AH47" i="44" s="1"/>
  <c r="AF48" i="44"/>
  <c r="U47" i="44" l="1"/>
  <c r="V47" i="44"/>
  <c r="X47" i="44"/>
  <c r="W47" i="44"/>
  <c r="AE48" i="44"/>
  <c r="AG48" i="44"/>
  <c r="AH48" i="44" s="1"/>
  <c r="AF49" i="44"/>
  <c r="U48" i="44" l="1"/>
  <c r="W48" i="44"/>
  <c r="V48" i="44"/>
  <c r="X48" i="44"/>
  <c r="AE49" i="44"/>
  <c r="AG49" i="44"/>
  <c r="AH49" i="44" s="1"/>
  <c r="AF50" i="44"/>
  <c r="AE50" i="44" l="1"/>
  <c r="AG50" i="44"/>
  <c r="AH50" i="44" s="1"/>
  <c r="AF51" i="44"/>
  <c r="AE51" i="44" l="1"/>
  <c r="AG51" i="44"/>
  <c r="AH51" i="44" s="1"/>
  <c r="AF52" i="44"/>
  <c r="U51" i="44" l="1"/>
  <c r="V51" i="44"/>
  <c r="W51" i="44"/>
  <c r="X51" i="44"/>
  <c r="U6" i="45"/>
  <c r="AG52" i="44"/>
  <c r="V55" i="44" s="1"/>
  <c r="U55" i="44"/>
  <c r="V6" i="45" l="1"/>
  <c r="B58" i="44"/>
  <c r="AH52" i="44"/>
  <c r="X55" i="44" s="1"/>
  <c r="X6" i="45" s="1"/>
  <c r="Z17" i="45" s="1"/>
  <c r="AF21" i="45" s="1"/>
  <c r="AF22" i="45" s="1"/>
  <c r="AG22" i="45" s="1"/>
  <c r="AH22" i="45" l="1"/>
  <c r="AE22" i="45"/>
  <c r="AF23" i="45"/>
  <c r="AE23" i="45" l="1"/>
  <c r="AG23" i="45"/>
  <c r="AH23" i="45" s="1"/>
  <c r="W22" i="45"/>
  <c r="X22" i="45"/>
  <c r="U22" i="45"/>
  <c r="V22" i="45"/>
  <c r="AF24" i="45"/>
  <c r="W23" i="45" l="1"/>
  <c r="X23" i="45"/>
  <c r="U23" i="45"/>
  <c r="V23" i="45"/>
  <c r="AE24" i="45"/>
  <c r="AG24" i="45"/>
  <c r="AH24" i="45" s="1"/>
  <c r="X24" i="45" s="1"/>
  <c r="U24" i="45"/>
  <c r="W24" i="45"/>
  <c r="AF25" i="45"/>
  <c r="AE25" i="45" l="1"/>
  <c r="AG25" i="45"/>
  <c r="AH25" i="45" s="1"/>
  <c r="V24" i="45"/>
  <c r="AF26" i="45"/>
  <c r="V25" i="45" l="1"/>
  <c r="U25" i="45"/>
  <c r="W25" i="45"/>
  <c r="X25" i="45"/>
  <c r="AE26" i="45"/>
  <c r="AG26" i="45"/>
  <c r="AH26" i="45" s="1"/>
  <c r="AF27" i="45"/>
  <c r="AE27" i="45" l="1"/>
  <c r="AG27" i="45"/>
  <c r="AH27" i="45" s="1"/>
  <c r="AF28" i="45"/>
  <c r="AE28" i="45" l="1"/>
  <c r="AG28" i="45"/>
  <c r="AH28" i="45" s="1"/>
  <c r="AF29" i="45"/>
  <c r="W28" i="45" l="1"/>
  <c r="V28" i="45"/>
  <c r="U28" i="45"/>
  <c r="X28" i="45"/>
  <c r="AE29" i="45"/>
  <c r="AG29" i="45"/>
  <c r="AH29" i="45" s="1"/>
  <c r="AF30" i="45"/>
  <c r="V29" i="45" l="1"/>
  <c r="X29" i="45"/>
  <c r="U29" i="45"/>
  <c r="W29" i="45"/>
  <c r="AE30" i="45"/>
  <c r="AG30" i="45"/>
  <c r="AH30" i="45" s="1"/>
  <c r="X30" i="45" s="1"/>
  <c r="U30" i="45"/>
  <c r="W30" i="45"/>
  <c r="AF31" i="45"/>
  <c r="AE31" i="45" l="1"/>
  <c r="AG31" i="45"/>
  <c r="AH31" i="45" s="1"/>
  <c r="V30" i="45"/>
  <c r="AF32" i="45"/>
  <c r="V31" i="45" l="1"/>
  <c r="X31" i="45"/>
  <c r="W31" i="45"/>
  <c r="U31" i="45"/>
  <c r="AE32" i="45"/>
  <c r="AG32" i="45"/>
  <c r="AH32" i="45" s="1"/>
  <c r="AF33" i="45"/>
  <c r="U32" i="45" l="1"/>
  <c r="V32" i="45"/>
  <c r="W32" i="45"/>
  <c r="X32" i="45"/>
  <c r="AE33" i="45"/>
  <c r="AG33" i="45"/>
  <c r="AH33" i="45" s="1"/>
  <c r="AF34" i="45"/>
  <c r="AE34" i="45" l="1"/>
  <c r="AG34" i="45"/>
  <c r="AH34" i="45" s="1"/>
  <c r="AF35" i="45"/>
  <c r="AE35" i="45" l="1"/>
  <c r="AG35" i="45"/>
  <c r="AH35" i="45" s="1"/>
  <c r="AF36" i="45"/>
  <c r="W35" i="45" l="1"/>
  <c r="U35" i="45"/>
  <c r="X35" i="45"/>
  <c r="V35" i="45"/>
  <c r="AE36" i="45"/>
  <c r="AG36" i="45"/>
  <c r="AH36" i="45" s="1"/>
  <c r="AF37" i="45"/>
  <c r="W36" i="45" l="1"/>
  <c r="X36" i="45"/>
  <c r="V36" i="45"/>
  <c r="U36" i="45"/>
  <c r="AE37" i="45"/>
  <c r="AG37" i="45"/>
  <c r="AH37" i="45" s="1"/>
  <c r="AF38" i="45"/>
  <c r="U37" i="45" l="1"/>
  <c r="X37" i="45"/>
  <c r="V37" i="45"/>
  <c r="W37" i="45"/>
  <c r="AE38" i="45"/>
  <c r="AG38" i="45"/>
  <c r="AH38" i="45" s="1"/>
  <c r="AF39" i="45"/>
  <c r="X38" i="45" l="1"/>
  <c r="V38" i="45"/>
  <c r="W38" i="45"/>
  <c r="U38" i="45"/>
  <c r="AE39" i="45"/>
  <c r="AG39" i="45"/>
  <c r="AH39" i="45" s="1"/>
  <c r="AF40" i="45"/>
  <c r="X39" i="45" l="1"/>
  <c r="V39" i="45"/>
  <c r="U39" i="45"/>
  <c r="W39" i="45"/>
  <c r="AE40" i="45"/>
  <c r="AG40" i="45"/>
  <c r="AH40" i="45" s="1"/>
  <c r="AF41" i="45"/>
  <c r="AE41" i="45" l="1"/>
  <c r="AG41" i="45"/>
  <c r="AH41" i="45" s="1"/>
  <c r="AF42" i="45"/>
  <c r="AE42" i="45" l="1"/>
  <c r="AG42" i="45"/>
  <c r="AH42" i="45" s="1"/>
  <c r="AF43" i="45"/>
  <c r="W42" i="45" l="1"/>
  <c r="U42" i="45"/>
  <c r="V42" i="45"/>
  <c r="X42" i="45"/>
  <c r="AE43" i="45"/>
  <c r="AG43" i="45"/>
  <c r="AH43" i="45" s="1"/>
  <c r="AF44" i="45"/>
  <c r="U43" i="45" l="1"/>
  <c r="V43" i="45"/>
  <c r="X43" i="45"/>
  <c r="W43" i="45"/>
  <c r="AE44" i="45"/>
  <c r="AG44" i="45"/>
  <c r="AH44" i="45" s="1"/>
  <c r="AF45" i="45"/>
  <c r="V44" i="45" l="1"/>
  <c r="X44" i="45"/>
  <c r="W44" i="45"/>
  <c r="U44" i="45"/>
  <c r="AE45" i="45"/>
  <c r="AG45" i="45"/>
  <c r="AH45" i="45" s="1"/>
  <c r="AF46" i="45"/>
  <c r="U45" i="45" l="1"/>
  <c r="W45" i="45"/>
  <c r="V45" i="45"/>
  <c r="X45" i="45"/>
  <c r="AE46" i="45"/>
  <c r="AG46" i="45"/>
  <c r="AH46" i="45" s="1"/>
  <c r="AF47" i="45"/>
  <c r="U46" i="45" l="1"/>
  <c r="W46" i="45"/>
  <c r="X46" i="45"/>
  <c r="V46" i="45"/>
  <c r="AE47" i="45"/>
  <c r="AG47" i="45"/>
  <c r="AH47" i="45" s="1"/>
  <c r="AF48" i="45"/>
  <c r="AE48" i="45" l="1"/>
  <c r="AG48" i="45"/>
  <c r="AH48" i="45" s="1"/>
  <c r="AF49" i="45"/>
  <c r="AE49" i="45" l="1"/>
  <c r="AG49" i="45"/>
  <c r="AH49" i="45" s="1"/>
  <c r="AF50" i="45"/>
  <c r="V49" i="45" l="1"/>
  <c r="W49" i="45"/>
  <c r="U49" i="45"/>
  <c r="X49" i="45"/>
  <c r="AE50" i="45"/>
  <c r="AG50" i="45"/>
  <c r="AH50" i="45" s="1"/>
  <c r="AF51" i="45"/>
  <c r="U50" i="45" l="1"/>
  <c r="W50" i="45"/>
  <c r="X50" i="45"/>
  <c r="V50" i="45"/>
  <c r="AE51" i="45"/>
  <c r="AG51" i="45"/>
  <c r="AH51" i="45" s="1"/>
  <c r="AF52" i="45"/>
  <c r="X51" i="45" l="1"/>
  <c r="V51" i="45"/>
  <c r="W51" i="45"/>
  <c r="U51" i="45"/>
  <c r="AE52" i="45"/>
  <c r="AG52" i="45"/>
  <c r="V55" i="45" s="1"/>
  <c r="U55" i="45"/>
  <c r="U6" i="46"/>
  <c r="U52" i="45" l="1"/>
  <c r="W52" i="45"/>
  <c r="V52" i="45"/>
  <c r="V6" i="46"/>
  <c r="B58" i="45"/>
  <c r="AH52" i="45"/>
  <c r="X55" i="45" s="1"/>
  <c r="X6" i="46" s="1"/>
  <c r="Z17" i="46" s="1"/>
  <c r="AF21" i="46" s="1"/>
  <c r="AF22" i="46" s="1"/>
  <c r="AG22" i="46" s="1"/>
  <c r="X52" i="45" l="1"/>
  <c r="AH22" i="46"/>
  <c r="AE22" i="46"/>
  <c r="AF23" i="46"/>
  <c r="AE23" i="46" l="1"/>
  <c r="AG23" i="46"/>
  <c r="AH23" i="46" s="1"/>
  <c r="W22" i="46"/>
  <c r="U22" i="46"/>
  <c r="X22" i="46"/>
  <c r="V22" i="46"/>
  <c r="AF24" i="46"/>
  <c r="AE24" i="46" l="1"/>
  <c r="AG24" i="46"/>
  <c r="AH24" i="46" s="1"/>
  <c r="X24" i="46" s="1"/>
  <c r="U24" i="46"/>
  <c r="W24" i="46"/>
  <c r="AF25" i="46"/>
  <c r="AE25" i="46" l="1"/>
  <c r="AG25" i="46"/>
  <c r="AH25" i="46" s="1"/>
  <c r="V24" i="46"/>
  <c r="AF26" i="46"/>
  <c r="U25" i="46" l="1"/>
  <c r="V25" i="46"/>
  <c r="W25" i="46"/>
  <c r="X25" i="46"/>
  <c r="AE26" i="46"/>
  <c r="AG26" i="46"/>
  <c r="AH26" i="46" s="1"/>
  <c r="AF27" i="46"/>
  <c r="X26" i="46" l="1"/>
  <c r="U26" i="46"/>
  <c r="V26" i="46"/>
  <c r="W26" i="46"/>
  <c r="AE27" i="46"/>
  <c r="AG27" i="46"/>
  <c r="AH27" i="46" s="1"/>
  <c r="AF28" i="46"/>
  <c r="U27" i="46" l="1"/>
  <c r="X27" i="46"/>
  <c r="W27" i="46"/>
  <c r="V27" i="46"/>
  <c r="AE28" i="46"/>
  <c r="AG28" i="46"/>
  <c r="AH28" i="46" s="1"/>
  <c r="AF29" i="46"/>
  <c r="W28" i="46" l="1"/>
  <c r="U28" i="46"/>
  <c r="V28" i="46"/>
  <c r="X28" i="46"/>
  <c r="AE29" i="46"/>
  <c r="AG29" i="46"/>
  <c r="AH29" i="46" s="1"/>
  <c r="AF30" i="46"/>
  <c r="W29" i="46" l="1"/>
  <c r="X29" i="46"/>
  <c r="U29" i="46"/>
  <c r="V29" i="46"/>
  <c r="AE30" i="46"/>
  <c r="AG30" i="46"/>
  <c r="AH30" i="46" s="1"/>
  <c r="X30" i="46" s="1"/>
  <c r="U30" i="46"/>
  <c r="W30" i="46"/>
  <c r="AF31" i="46"/>
  <c r="AE31" i="46" l="1"/>
  <c r="AG31" i="46"/>
  <c r="AH31" i="46" s="1"/>
  <c r="V30" i="46"/>
  <c r="AF32" i="46"/>
  <c r="AE32" i="46" l="1"/>
  <c r="AG32" i="46"/>
  <c r="AH32" i="46" s="1"/>
  <c r="AF33" i="46"/>
  <c r="X32" i="46" l="1"/>
  <c r="V32" i="46"/>
  <c r="U32" i="46"/>
  <c r="W32" i="46"/>
  <c r="AE33" i="46"/>
  <c r="AG33" i="46"/>
  <c r="AH33" i="46" s="1"/>
  <c r="AF34" i="46"/>
  <c r="X33" i="46" l="1"/>
  <c r="W33" i="46"/>
  <c r="V33" i="46"/>
  <c r="U33" i="46"/>
  <c r="AE34" i="46"/>
  <c r="AG34" i="46"/>
  <c r="AH34" i="46" s="1"/>
  <c r="AF35" i="46"/>
  <c r="W34" i="46" l="1"/>
  <c r="U34" i="46"/>
  <c r="V34" i="46"/>
  <c r="X34" i="46"/>
  <c r="AE35" i="46"/>
  <c r="AG35" i="46"/>
  <c r="AH35" i="46" s="1"/>
  <c r="AF36" i="46"/>
  <c r="X35" i="46" l="1"/>
  <c r="U35" i="46"/>
  <c r="W35" i="46"/>
  <c r="V35" i="46"/>
  <c r="AE36" i="46"/>
  <c r="AG36" i="46"/>
  <c r="AH36" i="46" s="1"/>
  <c r="AF37" i="46"/>
  <c r="X36" i="46" l="1"/>
  <c r="U36" i="46"/>
  <c r="V36" i="46"/>
  <c r="W36" i="46"/>
  <c r="AE37" i="46"/>
  <c r="AG37" i="46"/>
  <c r="AH37" i="46" s="1"/>
  <c r="AF38" i="46"/>
  <c r="AE38" i="46" l="1"/>
  <c r="AG38" i="46"/>
  <c r="AH38" i="46" s="1"/>
  <c r="AF39" i="46"/>
  <c r="AE39" i="46" l="1"/>
  <c r="AG39" i="46"/>
  <c r="AH39" i="46" s="1"/>
  <c r="AF40" i="46"/>
  <c r="V39" i="46" l="1"/>
  <c r="X39" i="46"/>
  <c r="W39" i="46"/>
  <c r="U39" i="46"/>
  <c r="AE40" i="46"/>
  <c r="AG40" i="46"/>
  <c r="AH40" i="46" s="1"/>
  <c r="AF41" i="46"/>
  <c r="X40" i="46" l="1"/>
  <c r="U40" i="46"/>
  <c r="V40" i="46"/>
  <c r="W40" i="46"/>
  <c r="AE41" i="46"/>
  <c r="AG41" i="46"/>
  <c r="AH41" i="46" s="1"/>
  <c r="AF42" i="46"/>
  <c r="W41" i="46" l="1"/>
  <c r="U41" i="46"/>
  <c r="V41" i="46"/>
  <c r="X41" i="46"/>
  <c r="AE42" i="46"/>
  <c r="AG42" i="46"/>
  <c r="AH42" i="46" s="1"/>
  <c r="AF43" i="46"/>
  <c r="X42" i="46" l="1"/>
  <c r="U42" i="46"/>
  <c r="V42" i="46"/>
  <c r="W42" i="46"/>
  <c r="AE43" i="46"/>
  <c r="AG43" i="46"/>
  <c r="AH43" i="46" s="1"/>
  <c r="AF44" i="46"/>
  <c r="W43" i="46" l="1"/>
  <c r="X43" i="46"/>
  <c r="U43" i="46"/>
  <c r="V43" i="46"/>
  <c r="AE44" i="46"/>
  <c r="AG44" i="46"/>
  <c r="AH44" i="46" s="1"/>
  <c r="AF45" i="46"/>
  <c r="AE45" i="46" l="1"/>
  <c r="AG45" i="46"/>
  <c r="AH45" i="46" s="1"/>
  <c r="AF46" i="46"/>
  <c r="AE46" i="46" l="1"/>
  <c r="AG46" i="46"/>
  <c r="AH46" i="46" s="1"/>
  <c r="AF47" i="46"/>
  <c r="U46" i="46" l="1"/>
  <c r="X46" i="46"/>
  <c r="W46" i="46"/>
  <c r="V46" i="46"/>
  <c r="AE47" i="46"/>
  <c r="AG47" i="46"/>
  <c r="AH47" i="46" s="1"/>
  <c r="AF48" i="46"/>
  <c r="X47" i="46" l="1"/>
  <c r="V47" i="46"/>
  <c r="W47" i="46"/>
  <c r="U47" i="46"/>
  <c r="AE48" i="46"/>
  <c r="AG48" i="46"/>
  <c r="AH48" i="46" s="1"/>
  <c r="AF49" i="46"/>
  <c r="V48" i="46" l="1"/>
  <c r="X48" i="46"/>
  <c r="U48" i="46"/>
  <c r="W48" i="46"/>
  <c r="AE49" i="46"/>
  <c r="AG49" i="46"/>
  <c r="AH49" i="46" s="1"/>
  <c r="AF50" i="46"/>
  <c r="U49" i="46" l="1"/>
  <c r="V49" i="46"/>
  <c r="W49" i="46"/>
  <c r="X49" i="46"/>
  <c r="AE50" i="46"/>
  <c r="AG50" i="46"/>
  <c r="AH50" i="46" s="1"/>
  <c r="AF51" i="46"/>
  <c r="U50" i="46" l="1"/>
  <c r="V50" i="46"/>
  <c r="X50" i="46"/>
  <c r="W50" i="46"/>
  <c r="AE51" i="46"/>
  <c r="AG51" i="46"/>
  <c r="AH51" i="46" s="1"/>
  <c r="AF52" i="46"/>
  <c r="AE52" i="46" l="1"/>
  <c r="AG52" i="46"/>
  <c r="V55" i="46" s="1"/>
  <c r="B58" i="46" s="1"/>
  <c r="U6" i="47"/>
  <c r="U55" i="46"/>
  <c r="V6" i="47" l="1"/>
  <c r="AH52" i="46"/>
  <c r="X55" i="46" s="1"/>
  <c r="X6" i="47" s="1"/>
  <c r="Z17" i="47" s="1"/>
  <c r="AF21" i="47" s="1"/>
  <c r="AF22" i="47" s="1"/>
  <c r="AG22" i="47" s="1"/>
  <c r="AH22" i="47" l="1"/>
  <c r="AE22" i="47"/>
  <c r="AF23" i="47"/>
  <c r="AE23" i="47" l="1"/>
  <c r="AG23" i="47"/>
  <c r="AH23" i="47" s="1"/>
  <c r="V22" i="47"/>
  <c r="U22" i="47"/>
  <c r="X22" i="47"/>
  <c r="W22" i="47"/>
  <c r="AF24" i="47"/>
  <c r="U23" i="47" l="1"/>
  <c r="W23" i="47"/>
  <c r="V23" i="47"/>
  <c r="X23" i="47"/>
  <c r="AE24" i="47"/>
  <c r="AG24" i="47"/>
  <c r="AH24" i="47" s="1"/>
  <c r="X24" i="47" s="1"/>
  <c r="U24" i="47"/>
  <c r="W24" i="47"/>
  <c r="AF25" i="47"/>
  <c r="AE25" i="47" l="1"/>
  <c r="AG25" i="47"/>
  <c r="AH25" i="47" s="1"/>
  <c r="V24" i="47"/>
  <c r="AF26" i="47"/>
  <c r="W25" i="47" l="1"/>
  <c r="V25" i="47"/>
  <c r="X25" i="47"/>
  <c r="U25" i="47"/>
  <c r="AE26" i="47"/>
  <c r="AG26" i="47"/>
  <c r="AH26" i="47" s="1"/>
  <c r="AF27" i="47"/>
  <c r="W26" i="47" l="1"/>
  <c r="U26" i="47"/>
  <c r="V26" i="47"/>
  <c r="X26" i="47"/>
  <c r="AE27" i="47"/>
  <c r="AG27" i="47"/>
  <c r="AH27" i="47" s="1"/>
  <c r="AF28" i="47"/>
  <c r="AE28" i="47" l="1"/>
  <c r="AG28" i="47"/>
  <c r="AH28" i="47" s="1"/>
  <c r="AF29" i="47"/>
  <c r="AE29" i="47" l="1"/>
  <c r="AG29" i="47"/>
  <c r="AH29" i="47" s="1"/>
  <c r="AF30" i="47"/>
  <c r="X29" i="47" l="1"/>
  <c r="U29" i="47"/>
  <c r="V29" i="47"/>
  <c r="W29" i="47"/>
  <c r="AE30" i="47"/>
  <c r="AG30" i="47"/>
  <c r="U30" i="47"/>
  <c r="W30" i="47"/>
  <c r="AF31" i="47"/>
  <c r="AH30" i="47"/>
  <c r="X30" i="47" s="1"/>
  <c r="AE31" i="47" l="1"/>
  <c r="AG31" i="47"/>
  <c r="AH31" i="47" s="1"/>
  <c r="V30" i="47"/>
  <c r="AF32" i="47"/>
  <c r="U31" i="47" l="1"/>
  <c r="W31" i="47"/>
  <c r="X31" i="47"/>
  <c r="V31" i="47"/>
  <c r="AE32" i="47"/>
  <c r="AG32" i="47"/>
  <c r="AH32" i="47" s="1"/>
  <c r="AF33" i="47"/>
  <c r="U32" i="47" l="1"/>
  <c r="X32" i="47"/>
  <c r="W32" i="47"/>
  <c r="V32" i="47"/>
  <c r="AE33" i="47"/>
  <c r="AG33" i="47"/>
  <c r="AH33" i="47" s="1"/>
  <c r="AF34" i="47"/>
  <c r="W33" i="47" l="1"/>
  <c r="X33" i="47"/>
  <c r="V33" i="47"/>
  <c r="U33" i="47"/>
  <c r="AE34" i="47"/>
  <c r="AG34" i="47"/>
  <c r="AH34" i="47" s="1"/>
  <c r="AF35" i="47"/>
  <c r="AE35" i="47" l="1"/>
  <c r="AG35" i="47"/>
  <c r="AH35" i="47" s="1"/>
  <c r="AF36" i="47"/>
  <c r="AE36" i="47" l="1"/>
  <c r="AG36" i="47"/>
  <c r="AH36" i="47" s="1"/>
  <c r="AF37" i="47"/>
  <c r="U36" i="47" l="1"/>
  <c r="W36" i="47"/>
  <c r="V36" i="47"/>
  <c r="X36" i="47"/>
  <c r="AE37" i="47"/>
  <c r="AG37" i="47"/>
  <c r="AH37" i="47" s="1"/>
  <c r="AF38" i="47"/>
  <c r="X37" i="47" l="1"/>
  <c r="U37" i="47"/>
  <c r="W37" i="47"/>
  <c r="V37" i="47"/>
  <c r="AE38" i="47"/>
  <c r="AG38" i="47"/>
  <c r="AH38" i="47" s="1"/>
  <c r="AF39" i="47"/>
  <c r="W38" i="47" l="1"/>
  <c r="X38" i="47"/>
  <c r="U38" i="47"/>
  <c r="V38" i="47"/>
  <c r="AE39" i="47"/>
  <c r="AG39" i="47"/>
  <c r="AH39" i="47" s="1"/>
  <c r="AF40" i="47"/>
  <c r="U39" i="47" l="1"/>
  <c r="W39" i="47"/>
  <c r="X39" i="47"/>
  <c r="V39" i="47"/>
  <c r="AE40" i="47"/>
  <c r="AG40" i="47"/>
  <c r="AH40" i="47" s="1"/>
  <c r="AF41" i="47"/>
  <c r="U40" i="47" l="1"/>
  <c r="X40" i="47"/>
  <c r="V40" i="47"/>
  <c r="W40" i="47"/>
  <c r="AE41" i="47"/>
  <c r="AG41" i="47"/>
  <c r="AH41" i="47" s="1"/>
  <c r="AF42" i="47"/>
  <c r="AE42" i="47" l="1"/>
  <c r="AG42" i="47"/>
  <c r="AH42" i="47" s="1"/>
  <c r="AF43" i="47"/>
  <c r="AE43" i="47" l="1"/>
  <c r="AG43" i="47"/>
  <c r="AH43" i="47" s="1"/>
  <c r="AF44" i="47"/>
  <c r="X43" i="47" l="1"/>
  <c r="W43" i="47"/>
  <c r="V43" i="47"/>
  <c r="U43" i="47"/>
  <c r="AE44" i="47"/>
  <c r="AG44" i="47"/>
  <c r="AH44" i="47" s="1"/>
  <c r="AF45" i="47"/>
  <c r="W44" i="47" l="1"/>
  <c r="U44" i="47"/>
  <c r="V44" i="47"/>
  <c r="X44" i="47"/>
  <c r="AE45" i="47"/>
  <c r="AG45" i="47"/>
  <c r="AH45" i="47" s="1"/>
  <c r="AF46" i="47"/>
  <c r="AF47" i="47" s="1"/>
  <c r="V45" i="47" l="1"/>
  <c r="X45" i="47"/>
  <c r="W45" i="47"/>
  <c r="U45" i="47"/>
  <c r="AE47" i="47"/>
  <c r="AG47" i="47"/>
  <c r="AE46" i="47"/>
  <c r="AG46" i="47"/>
  <c r="AH46" i="47" s="1"/>
  <c r="AF48" i="47"/>
  <c r="AH47" i="47"/>
  <c r="X46" i="47" l="1"/>
  <c r="U46" i="47"/>
  <c r="V46" i="47"/>
  <c r="W46" i="47"/>
  <c r="U47" i="47"/>
  <c r="W47" i="47"/>
  <c r="X47" i="47"/>
  <c r="V47" i="47"/>
  <c r="AE48" i="47"/>
  <c r="AG48" i="47"/>
  <c r="AH48" i="47" s="1"/>
  <c r="AF49" i="47"/>
  <c r="AE49" i="47" l="1"/>
  <c r="AG49" i="47"/>
  <c r="AH49" i="47" s="1"/>
  <c r="AF50" i="47"/>
  <c r="AE50" i="47" l="1"/>
  <c r="AG50" i="47"/>
  <c r="AH50" i="47" s="1"/>
  <c r="AF51" i="47"/>
  <c r="U50" i="47" l="1"/>
  <c r="W50" i="47"/>
  <c r="X50" i="47"/>
  <c r="V50" i="47"/>
  <c r="AE51" i="47"/>
  <c r="AG51" i="47"/>
  <c r="AH51" i="47" s="1"/>
  <c r="AF52" i="47"/>
  <c r="AG52" i="47" s="1"/>
  <c r="W51" i="47" l="1"/>
  <c r="X51" i="47"/>
  <c r="V51" i="47"/>
  <c r="U51" i="47"/>
  <c r="U55" i="47"/>
  <c r="V55" i="47"/>
  <c r="B58" i="47" s="1"/>
  <c r="U6" i="48"/>
  <c r="AH52" i="47" l="1"/>
  <c r="X55" i="47" s="1"/>
  <c r="X6" i="48" s="1"/>
  <c r="Z17" i="48" s="1"/>
  <c r="V6" i="48"/>
  <c r="AF21" i="48" l="1"/>
  <c r="AF22" i="48" s="1"/>
  <c r="AG22" i="48" s="1"/>
  <c r="AF23" i="48" l="1"/>
  <c r="AE22" i="48"/>
  <c r="AH22" i="48"/>
  <c r="AE23" i="48" l="1"/>
  <c r="AG23" i="48"/>
  <c r="W22" i="48"/>
  <c r="V22" i="48"/>
  <c r="U22" i="48"/>
  <c r="X22" i="48"/>
  <c r="AF24" i="48"/>
  <c r="AH23" i="48"/>
  <c r="V23" i="48" l="1"/>
  <c r="X23" i="48"/>
  <c r="U23" i="48"/>
  <c r="W23" i="48"/>
  <c r="AE24" i="48"/>
  <c r="AG24" i="48"/>
  <c r="AH24" i="48" s="1"/>
  <c r="X24" i="48" s="1"/>
  <c r="U24" i="48"/>
  <c r="W24" i="48"/>
  <c r="AF25" i="48"/>
  <c r="AE25" i="48" l="1"/>
  <c r="AG25" i="48"/>
  <c r="AH25" i="48" s="1"/>
  <c r="V24" i="48"/>
  <c r="AF26" i="48"/>
  <c r="AE26" i="48" l="1"/>
  <c r="AG26" i="48"/>
  <c r="AH26" i="48" s="1"/>
  <c r="AF27" i="48"/>
  <c r="AE27" i="48" l="1"/>
  <c r="AG27" i="48"/>
  <c r="AH27" i="48" s="1"/>
  <c r="AF28" i="48"/>
  <c r="W27" i="48" l="1"/>
  <c r="X27" i="48"/>
  <c r="U27" i="48"/>
  <c r="V27" i="48"/>
  <c r="AE28" i="48"/>
  <c r="AG28" i="48"/>
  <c r="AH28" i="48" s="1"/>
  <c r="AF29" i="48"/>
  <c r="X28" i="48" l="1"/>
  <c r="U28" i="48"/>
  <c r="W28" i="48"/>
  <c r="V28" i="48"/>
  <c r="AE29" i="48"/>
  <c r="AG29" i="48"/>
  <c r="AH29" i="48" s="1"/>
  <c r="AF30" i="48"/>
  <c r="X29" i="48" l="1"/>
  <c r="W29" i="48"/>
  <c r="V29" i="48"/>
  <c r="U29" i="48"/>
  <c r="AE30" i="48"/>
  <c r="AG30" i="48"/>
  <c r="W30" i="48"/>
  <c r="U30" i="48"/>
  <c r="AF31" i="48"/>
  <c r="AH30" i="48"/>
  <c r="X30" i="48" s="1"/>
  <c r="AE31" i="48" l="1"/>
  <c r="AG31" i="48"/>
  <c r="AH31" i="48" s="1"/>
  <c r="V30" i="48"/>
  <c r="AF32" i="48"/>
  <c r="W31" i="48" l="1"/>
  <c r="U31" i="48"/>
  <c r="V31" i="48"/>
  <c r="X31" i="48"/>
  <c r="AE32" i="48"/>
  <c r="AG32" i="48"/>
  <c r="AH32" i="48" s="1"/>
  <c r="AF33" i="48"/>
  <c r="AE33" i="48" l="1"/>
  <c r="AG33" i="48"/>
  <c r="AH33" i="48" s="1"/>
  <c r="AF34" i="48"/>
  <c r="AE34" i="48" l="1"/>
  <c r="AG34" i="48"/>
  <c r="AH34" i="48" s="1"/>
  <c r="AF35" i="48"/>
  <c r="V34" i="48" l="1"/>
  <c r="U34" i="48"/>
  <c r="W34" i="48"/>
  <c r="X34" i="48"/>
  <c r="AE35" i="48"/>
  <c r="AG35" i="48"/>
  <c r="AH35" i="48" s="1"/>
  <c r="AF36" i="48"/>
  <c r="U35" i="48" l="1"/>
  <c r="X35" i="48"/>
  <c r="V35" i="48"/>
  <c r="W35" i="48"/>
  <c r="AE36" i="48"/>
  <c r="AG36" i="48"/>
  <c r="AH36" i="48" s="1"/>
  <c r="AF37" i="48"/>
  <c r="V36" i="48" l="1"/>
  <c r="X36" i="48"/>
  <c r="W36" i="48"/>
  <c r="U36" i="48"/>
  <c r="AE37" i="48"/>
  <c r="AG37" i="48"/>
  <c r="AH37" i="48" s="1"/>
  <c r="AF38" i="48"/>
  <c r="X37" i="48" l="1"/>
  <c r="W37" i="48"/>
  <c r="V37" i="48"/>
  <c r="U37" i="48"/>
  <c r="AE38" i="48"/>
  <c r="AG38" i="48"/>
  <c r="AH38" i="48" s="1"/>
  <c r="AF39" i="48"/>
  <c r="U38" i="48" l="1"/>
  <c r="X38" i="48"/>
  <c r="V38" i="48"/>
  <c r="W38" i="48"/>
  <c r="AE39" i="48"/>
  <c r="AG39" i="48"/>
  <c r="AH39" i="48" s="1"/>
  <c r="AF40" i="48"/>
  <c r="AE40" i="48" l="1"/>
  <c r="AG40" i="48"/>
  <c r="AH40" i="48" s="1"/>
  <c r="AF41" i="48"/>
  <c r="AE41" i="48" l="1"/>
  <c r="AG41" i="48"/>
  <c r="AH41" i="48" s="1"/>
  <c r="AF42" i="48"/>
  <c r="U41" i="48" l="1"/>
  <c r="X41" i="48"/>
  <c r="V41" i="48"/>
  <c r="W41" i="48"/>
  <c r="AE42" i="48"/>
  <c r="AG42" i="48"/>
  <c r="AH42" i="48" s="1"/>
  <c r="AF43" i="48"/>
  <c r="U42" i="48" l="1"/>
  <c r="W42" i="48"/>
  <c r="V42" i="48"/>
  <c r="X42" i="48"/>
  <c r="AE43" i="48"/>
  <c r="AG43" i="48"/>
  <c r="AH43" i="48" s="1"/>
  <c r="AF44" i="48"/>
  <c r="W43" i="48" l="1"/>
  <c r="V43" i="48"/>
  <c r="U43" i="48"/>
  <c r="X43" i="48"/>
  <c r="AE44" i="48"/>
  <c r="AG44" i="48"/>
  <c r="AH44" i="48" s="1"/>
  <c r="AF45" i="48"/>
  <c r="X44" i="48" l="1"/>
  <c r="U44" i="48"/>
  <c r="V44" i="48"/>
  <c r="W44" i="48"/>
  <c r="AE45" i="48"/>
  <c r="AG45" i="48"/>
  <c r="AH45" i="48" s="1"/>
  <c r="AF46" i="48"/>
  <c r="V45" i="48" l="1"/>
  <c r="W45" i="48"/>
  <c r="X45" i="48"/>
  <c r="U45" i="48"/>
  <c r="AE46" i="48"/>
  <c r="AG46" i="48"/>
  <c r="AH46" i="48" s="1"/>
  <c r="AF47" i="48"/>
  <c r="AE47" i="48" l="1"/>
  <c r="AG47" i="48"/>
  <c r="AH47" i="48" s="1"/>
  <c r="AF48" i="48"/>
  <c r="AE48" i="48" l="1"/>
  <c r="AG48" i="48"/>
  <c r="AH48" i="48" s="1"/>
  <c r="AF49" i="48"/>
  <c r="W48" i="48" l="1"/>
  <c r="U48" i="48"/>
  <c r="X48" i="48"/>
  <c r="V48" i="48"/>
  <c r="AE49" i="48"/>
  <c r="AG49" i="48"/>
  <c r="AH49" i="48" s="1"/>
  <c r="AF50" i="48"/>
  <c r="X49" i="48" l="1"/>
  <c r="V49" i="48"/>
  <c r="W49" i="48"/>
  <c r="U49" i="48"/>
  <c r="AE50" i="48"/>
  <c r="AG50" i="48"/>
  <c r="AH50" i="48" s="1"/>
  <c r="AF51" i="48"/>
  <c r="V50" i="48" l="1"/>
  <c r="U50" i="48"/>
  <c r="X50" i="48"/>
  <c r="W50" i="48"/>
  <c r="AE51" i="48"/>
  <c r="AG51" i="48"/>
  <c r="AH51" i="48" s="1"/>
  <c r="AF52" i="48"/>
  <c r="V51" i="48" l="1"/>
  <c r="X51" i="48"/>
  <c r="W51" i="48"/>
  <c r="U51" i="48"/>
  <c r="AE52" i="48"/>
  <c r="AG52" i="48"/>
  <c r="V55" i="48" s="1"/>
  <c r="U55" i="48"/>
  <c r="U6" i="49"/>
  <c r="V52" i="48" l="1"/>
  <c r="U52" i="48"/>
  <c r="W52" i="48"/>
  <c r="V6" i="49"/>
  <c r="B58" i="48"/>
  <c r="AH52" i="48"/>
  <c r="X55" i="48" s="1"/>
  <c r="X6" i="49" s="1"/>
  <c r="Z17" i="49" s="1"/>
  <c r="AF21" i="49" s="1"/>
  <c r="AF22" i="49" s="1"/>
  <c r="AG22" i="49" s="1"/>
  <c r="X52" i="48" l="1"/>
  <c r="AF23" i="49"/>
  <c r="AE22" i="49"/>
  <c r="AH22" i="49"/>
  <c r="AE23" i="49" l="1"/>
  <c r="AG23" i="49"/>
  <c r="W22" i="49"/>
  <c r="X22" i="49"/>
  <c r="U22" i="49"/>
  <c r="V22" i="49"/>
  <c r="AF24" i="49"/>
  <c r="AH23" i="49"/>
  <c r="AE24" i="49" l="1"/>
  <c r="U24" i="49" s="1"/>
  <c r="AG24" i="49"/>
  <c r="W24" i="49"/>
  <c r="AF25" i="49"/>
  <c r="AH24" i="49"/>
  <c r="X24" i="49" s="1"/>
  <c r="AE25" i="49" l="1"/>
  <c r="AG25" i="49"/>
  <c r="AH25" i="49" s="1"/>
  <c r="V24" i="49"/>
  <c r="AF26" i="49"/>
  <c r="V25" i="49" l="1"/>
  <c r="U25" i="49"/>
  <c r="X25" i="49"/>
  <c r="W25" i="49"/>
  <c r="AE26" i="49"/>
  <c r="AG26" i="49"/>
  <c r="AH26" i="49" s="1"/>
  <c r="AF27" i="49"/>
  <c r="U26" i="49" l="1"/>
  <c r="X26" i="49"/>
  <c r="V26" i="49"/>
  <c r="W26" i="49"/>
  <c r="AE27" i="49"/>
  <c r="AG27" i="49"/>
  <c r="AH27" i="49" s="1"/>
  <c r="AF28" i="49"/>
  <c r="W27" i="49" l="1"/>
  <c r="X27" i="49"/>
  <c r="U27" i="49"/>
  <c r="V27" i="49"/>
  <c r="AE28" i="49"/>
  <c r="AG28" i="49"/>
  <c r="AH28" i="49" s="1"/>
  <c r="AF29" i="49"/>
  <c r="V28" i="49" l="1"/>
  <c r="W28" i="49"/>
  <c r="U28" i="49"/>
  <c r="X28" i="49"/>
  <c r="AE29" i="49"/>
  <c r="AG29" i="49"/>
  <c r="AH29" i="49" s="1"/>
  <c r="AF30" i="49"/>
  <c r="AF31" i="49" s="1"/>
  <c r="W30" i="49"/>
  <c r="U30" i="49"/>
  <c r="AE31" i="49" l="1"/>
  <c r="AG31" i="49"/>
  <c r="AE30" i="49"/>
  <c r="AG30" i="49"/>
  <c r="AH30" i="49" s="1"/>
  <c r="X30" i="49" s="1"/>
  <c r="V30" i="49"/>
  <c r="AF32" i="49"/>
  <c r="AH31" i="49"/>
  <c r="U31" i="49" l="1"/>
  <c r="X31" i="49"/>
  <c r="V31" i="49"/>
  <c r="W31" i="49"/>
  <c r="AE32" i="49"/>
  <c r="AG32" i="49"/>
  <c r="AH32" i="49" s="1"/>
  <c r="AF33" i="49"/>
  <c r="W32" i="49" l="1"/>
  <c r="V32" i="49"/>
  <c r="X32" i="49"/>
  <c r="U32" i="49"/>
  <c r="AE33" i="49"/>
  <c r="AG33" i="49"/>
  <c r="AH33" i="49" s="1"/>
  <c r="AF34" i="49"/>
  <c r="X33" i="49" l="1"/>
  <c r="U33" i="49"/>
  <c r="W33" i="49"/>
  <c r="V33" i="49"/>
  <c r="AE34" i="49"/>
  <c r="AG34" i="49"/>
  <c r="AH34" i="49" s="1"/>
  <c r="AF35" i="49"/>
  <c r="V34" i="49" l="1"/>
  <c r="W34" i="49"/>
  <c r="U34" i="49"/>
  <c r="X34" i="49"/>
  <c r="AE35" i="49"/>
  <c r="AG35" i="49"/>
  <c r="AH35" i="49" s="1"/>
  <c r="AF36" i="49"/>
  <c r="U35" i="49" l="1"/>
  <c r="X35" i="49"/>
  <c r="W35" i="49"/>
  <c r="V35" i="49"/>
  <c r="AE36" i="49"/>
  <c r="AG36" i="49"/>
  <c r="AH36" i="49" s="1"/>
  <c r="AF37" i="49"/>
  <c r="AE37" i="49" l="1"/>
  <c r="AG37" i="49"/>
  <c r="AH37" i="49" s="1"/>
  <c r="AF38" i="49"/>
  <c r="AE38" i="49" l="1"/>
  <c r="AG38" i="49"/>
  <c r="AH38" i="49" s="1"/>
  <c r="AF39" i="49"/>
  <c r="X38" i="49" l="1"/>
  <c r="U38" i="49"/>
  <c r="V38" i="49"/>
  <c r="W38" i="49"/>
  <c r="AE39" i="49"/>
  <c r="AG39" i="49"/>
  <c r="AH39" i="49" s="1"/>
  <c r="AF40" i="49"/>
  <c r="V39" i="49" l="1"/>
  <c r="U39" i="49"/>
  <c r="W39" i="49"/>
  <c r="X39" i="49"/>
  <c r="AE40" i="49"/>
  <c r="AG40" i="49"/>
  <c r="AH40" i="49" s="1"/>
  <c r="AF41" i="49"/>
  <c r="U40" i="49" l="1"/>
  <c r="V40" i="49"/>
  <c r="X40" i="49"/>
  <c r="W40" i="49"/>
  <c r="AE41" i="49"/>
  <c r="AG41" i="49"/>
  <c r="AH41" i="49" s="1"/>
  <c r="AF42" i="49"/>
  <c r="X41" i="49" l="1"/>
  <c r="U41" i="49"/>
  <c r="W41" i="49"/>
  <c r="V41" i="49"/>
  <c r="AE42" i="49"/>
  <c r="AG42" i="49"/>
  <c r="AH42" i="49" s="1"/>
  <c r="AF43" i="49"/>
  <c r="X42" i="49" l="1"/>
  <c r="U42" i="49"/>
  <c r="W42" i="49"/>
  <c r="V42" i="49"/>
  <c r="AE43" i="49"/>
  <c r="AG43" i="49"/>
  <c r="AH43" i="49" s="1"/>
  <c r="AF44" i="49"/>
  <c r="AE44" i="49" l="1"/>
  <c r="AG44" i="49"/>
  <c r="AH44" i="49" s="1"/>
  <c r="AF45" i="49"/>
  <c r="AE45" i="49" l="1"/>
  <c r="AG45" i="49"/>
  <c r="AH45" i="49" s="1"/>
  <c r="AF46" i="49"/>
  <c r="X45" i="49" l="1"/>
  <c r="U45" i="49"/>
  <c r="W45" i="49"/>
  <c r="V45" i="49"/>
  <c r="AE46" i="49"/>
  <c r="AG46" i="49"/>
  <c r="AH46" i="49" s="1"/>
  <c r="AF47" i="49"/>
  <c r="U46" i="49" l="1"/>
  <c r="V46" i="49"/>
  <c r="X46" i="49"/>
  <c r="W46" i="49"/>
  <c r="AE47" i="49"/>
  <c r="AG47" i="49"/>
  <c r="AH47" i="49" s="1"/>
  <c r="AF48" i="49"/>
  <c r="W47" i="49" l="1"/>
  <c r="V47" i="49"/>
  <c r="U47" i="49"/>
  <c r="X47" i="49"/>
  <c r="AE48" i="49"/>
  <c r="AG48" i="49"/>
  <c r="AH48" i="49" s="1"/>
  <c r="AF49" i="49"/>
  <c r="X48" i="49" l="1"/>
  <c r="U48" i="49"/>
  <c r="V48" i="49"/>
  <c r="W48" i="49"/>
  <c r="AE49" i="49"/>
  <c r="AG49" i="49"/>
  <c r="AH49" i="49" s="1"/>
  <c r="AF50" i="49"/>
  <c r="U49" i="49" l="1"/>
  <c r="V49" i="49"/>
  <c r="X49" i="49"/>
  <c r="W49" i="49"/>
  <c r="AE50" i="49"/>
  <c r="AG50" i="49"/>
  <c r="AH50" i="49" s="1"/>
  <c r="AF51" i="49"/>
  <c r="AE51" i="49" l="1"/>
  <c r="AG51" i="49"/>
  <c r="AH51" i="49" s="1"/>
  <c r="AF52" i="49"/>
  <c r="AG52" i="49" s="1"/>
  <c r="U55" i="49" l="1"/>
  <c r="V55" i="49"/>
  <c r="B58" i="49" s="1"/>
  <c r="U6" i="50"/>
  <c r="AH52" i="49" l="1"/>
  <c r="X55" i="49" s="1"/>
  <c r="X6" i="50" s="1"/>
  <c r="Z17" i="50" s="1"/>
  <c r="V6" i="50"/>
  <c r="AF21" i="50" l="1"/>
  <c r="AF22" i="50" s="1"/>
  <c r="AG22" i="50" s="1"/>
  <c r="AF23" i="50" l="1"/>
  <c r="AE22" i="50"/>
  <c r="AH22" i="50"/>
  <c r="AE23" i="50" l="1"/>
  <c r="AG23" i="50"/>
  <c r="AH23" i="50" s="1"/>
  <c r="W22" i="50"/>
  <c r="V22" i="50"/>
  <c r="U22" i="50"/>
  <c r="X22" i="50"/>
  <c r="AF24" i="50"/>
  <c r="V23" i="50" l="1"/>
  <c r="X23" i="50"/>
  <c r="U23" i="50"/>
  <c r="W23" i="50"/>
  <c r="AE24" i="50"/>
  <c r="AG24" i="50"/>
  <c r="AH24" i="50" s="1"/>
  <c r="X24" i="50" s="1"/>
  <c r="U24" i="50"/>
  <c r="W24" i="50"/>
  <c r="AF25" i="50"/>
  <c r="AE25" i="50" l="1"/>
  <c r="AG25" i="50"/>
  <c r="AH25" i="50" s="1"/>
  <c r="V24" i="50"/>
  <c r="AF26" i="50"/>
  <c r="AE26" i="50" l="1"/>
  <c r="AG26" i="50"/>
  <c r="AH26" i="50" s="1"/>
  <c r="AF27" i="50"/>
  <c r="AE27" i="50" l="1"/>
  <c r="AG27" i="50"/>
  <c r="AH27" i="50" s="1"/>
  <c r="AF28" i="50"/>
  <c r="AE28" i="50" l="1"/>
  <c r="AG28" i="50"/>
  <c r="AH28" i="50" s="1"/>
  <c r="AF29" i="50"/>
  <c r="AE29" i="50" l="1"/>
  <c r="AG29" i="50"/>
  <c r="AH29" i="50" s="1"/>
  <c r="AF30" i="50"/>
  <c r="AF31" i="50" s="1"/>
  <c r="U30" i="50"/>
  <c r="W30" i="50"/>
  <c r="AE31" i="50" l="1"/>
  <c r="AG31" i="50"/>
  <c r="AE30" i="50"/>
  <c r="AG30" i="50"/>
  <c r="AH30" i="50" s="1"/>
  <c r="X30" i="50" s="1"/>
  <c r="V30" i="50"/>
  <c r="AF32" i="50"/>
  <c r="AH31" i="50"/>
  <c r="AE32" i="50" l="1"/>
  <c r="AG32" i="50"/>
  <c r="AH32" i="50" s="1"/>
  <c r="AF33" i="50"/>
  <c r="AE33" i="50" l="1"/>
  <c r="AG33" i="50"/>
  <c r="AH33" i="50" s="1"/>
  <c r="AF34" i="50"/>
  <c r="AE34" i="50" l="1"/>
  <c r="AG34" i="50"/>
  <c r="AH34" i="50" s="1"/>
  <c r="AF35" i="50"/>
  <c r="AE35" i="50" l="1"/>
  <c r="AG35" i="50"/>
  <c r="AH35" i="50" s="1"/>
  <c r="AF36" i="50"/>
  <c r="AE36" i="50" l="1"/>
  <c r="AG36" i="50"/>
  <c r="AH36" i="50" s="1"/>
  <c r="AF37" i="50"/>
  <c r="AE37" i="50" l="1"/>
  <c r="AG37" i="50"/>
  <c r="AH37" i="50" s="1"/>
  <c r="AF38" i="50"/>
  <c r="AE38" i="50" l="1"/>
  <c r="AG38" i="50"/>
  <c r="AH38" i="50" s="1"/>
  <c r="AF39" i="50"/>
  <c r="AE39" i="50" l="1"/>
  <c r="AG39" i="50"/>
  <c r="AH39" i="50" s="1"/>
  <c r="AF40" i="50"/>
  <c r="AE40" i="50" l="1"/>
  <c r="AG40" i="50"/>
  <c r="AH40" i="50" s="1"/>
  <c r="AF41" i="50"/>
  <c r="AE41" i="50" l="1"/>
  <c r="AG41" i="50"/>
  <c r="AH41" i="50" s="1"/>
  <c r="AF42" i="50"/>
  <c r="AE42" i="50" l="1"/>
  <c r="AG42" i="50"/>
  <c r="AH42" i="50" s="1"/>
  <c r="AF43" i="50"/>
  <c r="AE43" i="50" l="1"/>
  <c r="AG43" i="50"/>
  <c r="AH43" i="50" s="1"/>
  <c r="AF44" i="50"/>
  <c r="AE44" i="50" l="1"/>
  <c r="AG44" i="50"/>
  <c r="AH44" i="50" s="1"/>
  <c r="AF45" i="50"/>
  <c r="AE45" i="50" l="1"/>
  <c r="AG45" i="50"/>
  <c r="AH45" i="50" s="1"/>
  <c r="AF46" i="50"/>
  <c r="AE46" i="50" l="1"/>
  <c r="AG46" i="50"/>
  <c r="AH46" i="50" s="1"/>
  <c r="AF47" i="50"/>
  <c r="AE47" i="50" l="1"/>
  <c r="AG47" i="50"/>
  <c r="AH47" i="50" s="1"/>
  <c r="AF48" i="50"/>
  <c r="AE48" i="50" l="1"/>
  <c r="AG48" i="50"/>
  <c r="AH48" i="50" s="1"/>
  <c r="AF49" i="50"/>
  <c r="AE49" i="50" l="1"/>
  <c r="AG49" i="50"/>
  <c r="AH49" i="50" s="1"/>
  <c r="AF50" i="50"/>
  <c r="AE50" i="50" l="1"/>
  <c r="AG50" i="50"/>
  <c r="AH50" i="50" s="1"/>
  <c r="AF51" i="50"/>
  <c r="AE51" i="50" l="1"/>
  <c r="AG51" i="50"/>
  <c r="AH51" i="50" s="1"/>
  <c r="AF52" i="50"/>
  <c r="AE52" i="50" l="1"/>
  <c r="AG52" i="50"/>
  <c r="V55" i="50" s="1"/>
  <c r="B58" i="50" s="1"/>
  <c r="U55" i="50"/>
  <c r="AH52" i="50" l="1"/>
  <c r="X55" i="50" l="1"/>
</calcChain>
</file>

<file path=xl/sharedStrings.xml><?xml version="1.0" encoding="utf-8"?>
<sst xmlns="http://schemas.openxmlformats.org/spreadsheetml/2006/main" count="802" uniqueCount="128">
  <si>
    <t>A R B E I T S Z E I T N A C H W E I S</t>
  </si>
  <si>
    <t>UNIVERSITÄT BREMEN</t>
  </si>
  <si>
    <t>Monat</t>
  </si>
  <si>
    <t>Std.</t>
  </si>
  <si>
    <t>Min.</t>
  </si>
  <si>
    <t>Name:</t>
  </si>
  <si>
    <t>:</t>
  </si>
  <si>
    <t>Datum</t>
  </si>
  <si>
    <t>Aufrechnung
Gesamt
in Std.:Min.</t>
  </si>
  <si>
    <t>Soll-
Arbeits
zeit</t>
  </si>
  <si>
    <t>Diff.
Arbzeit
Anw.Zeit</t>
  </si>
  <si>
    <t>Ist
Pause</t>
  </si>
  <si>
    <t>Soll 
Pause</t>
  </si>
  <si>
    <t>anzu
rechn.
Pause</t>
  </si>
  <si>
    <t>Aufrechnung</t>
  </si>
  <si>
    <t>Min</t>
  </si>
  <si>
    <t>Übertrag</t>
  </si>
  <si>
    <t>x</t>
  </si>
  <si>
    <t>Arbeitstage im Monat</t>
  </si>
  <si>
    <t>Krankheitstage</t>
  </si>
  <si>
    <t>Urlaubstage</t>
  </si>
  <si>
    <t>Urlaub</t>
  </si>
  <si>
    <t>Regelm. tgl. Az.</t>
  </si>
  <si>
    <t>Name</t>
  </si>
  <si>
    <t>Vorname</t>
  </si>
  <si>
    <t>gleichmäßig</t>
  </si>
  <si>
    <t>ungleichmäßig</t>
  </si>
  <si>
    <t>Summe</t>
  </si>
  <si>
    <t>Stundenverteilung</t>
  </si>
  <si>
    <t>VZ</t>
  </si>
  <si>
    <t>Stammdaten</t>
  </si>
  <si>
    <t>Arbeitszeitmodell</t>
  </si>
  <si>
    <t>Status</t>
  </si>
  <si>
    <t>Januar</t>
  </si>
  <si>
    <t>Februar</t>
  </si>
  <si>
    <t>März</t>
  </si>
  <si>
    <t>April</t>
  </si>
  <si>
    <t>Mai</t>
  </si>
  <si>
    <t>Juni</t>
  </si>
  <si>
    <t>Juli</t>
  </si>
  <si>
    <t>August</t>
  </si>
  <si>
    <t>September</t>
  </si>
  <si>
    <t>Oktober</t>
  </si>
  <si>
    <t>November</t>
  </si>
  <si>
    <t>Dezember</t>
  </si>
  <si>
    <t>Zweite 
Unterbrechung
Beginn     Ende</t>
  </si>
  <si>
    <t xml:space="preserve">   Erste Unterbrechung
Beginn      Ende</t>
  </si>
  <si>
    <t>Erläuterungen zu Sondertagen</t>
  </si>
  <si>
    <t>Organisationseinheit</t>
  </si>
  <si>
    <t>Information</t>
  </si>
  <si>
    <t>Hinweise zur Nutzung der Vorlage</t>
  </si>
  <si>
    <t>Jahresübersicht Krankheit/Urlaub</t>
  </si>
  <si>
    <t>Übertrag aus
Vormonat</t>
  </si>
  <si>
    <t xml:space="preserve">https://www.uni-bremen.de/personalrat/themenbereiche/dienstvereinbarungen </t>
  </si>
  <si>
    <t>11.</t>
  </si>
  <si>
    <t>anzurechn.
Pause bzw.
Unterbr.</t>
  </si>
  <si>
    <t>Soll-
Arbeits-
zeit</t>
  </si>
  <si>
    <t>Dritte 
Unterbrechung
Beginn     Ende</t>
  </si>
  <si>
    <t>Jahr (JJJJ)</t>
  </si>
  <si>
    <t>Erfassungsbeginn</t>
  </si>
  <si>
    <t>Erfassungsende</t>
  </si>
  <si>
    <t>Krankheit</t>
  </si>
  <si>
    <t>+/-</t>
  </si>
  <si>
    <t>+</t>
  </si>
  <si>
    <t xml:space="preserve"> </t>
  </si>
  <si>
    <t>1.</t>
  </si>
  <si>
    <t>2.</t>
  </si>
  <si>
    <t>3.</t>
  </si>
  <si>
    <t>4.</t>
  </si>
  <si>
    <t>5.</t>
  </si>
  <si>
    <t>6.</t>
  </si>
  <si>
    <t>7.</t>
  </si>
  <si>
    <t>8.</t>
  </si>
  <si>
    <t>9.</t>
  </si>
  <si>
    <t>10.</t>
  </si>
  <si>
    <t>Im Übrigen wird auf den Leitfaden für die Vereinbarung über die Arbeitszeit verwiesen. Die Inhalte des Leitfadens haben vorbehaltlich entgegenstehender übergeordneter rechtlicher Vorgaben Bestand.</t>
  </si>
  <si>
    <t>dA = ganztägige dienstliche Abwesenheit</t>
  </si>
  <si>
    <t>F = Feiertag</t>
  </si>
  <si>
    <t>K = Krankheit</t>
  </si>
  <si>
    <t>U = Urlaub</t>
  </si>
  <si>
    <r>
      <t xml:space="preserve">Die Erfassung der Arbeitszeit hat </t>
    </r>
    <r>
      <rPr>
        <b/>
        <sz val="10"/>
        <rFont val="Arial"/>
        <family val="2"/>
      </rPr>
      <t>ausschließlich</t>
    </r>
    <r>
      <rPr>
        <sz val="10"/>
        <rFont val="Arial"/>
        <family val="2"/>
      </rPr>
      <t xml:space="preserve"> innerhalb dieser Vorlage zu erfolgen. Die Nutzung anderer Vorlagen zur Arbeitszeiterfassung ist </t>
    </r>
    <r>
      <rPr>
        <b/>
        <sz val="10"/>
        <rFont val="Arial"/>
        <family val="2"/>
      </rPr>
      <t>nicht zulässig</t>
    </r>
    <r>
      <rPr>
        <sz val="10"/>
        <rFont val="Arial"/>
        <family val="2"/>
      </rPr>
      <t xml:space="preserve">.
</t>
    </r>
  </si>
  <si>
    <r>
      <t xml:space="preserve">Arbeitszeiten vor 06:00 Uhr und nach 20:00 Uhr (Mo. bis Fr.) bleiben </t>
    </r>
    <r>
      <rPr>
        <b/>
        <sz val="10"/>
        <rFont val="Arial"/>
        <family val="2"/>
      </rPr>
      <t>unberücksichtigt</t>
    </r>
    <r>
      <rPr>
        <sz val="10"/>
        <rFont val="Arial"/>
        <family val="2"/>
      </rPr>
      <t xml:space="preserve">, sofern das konkrete Arbeitsverhältnis nicht Arbeitszeiten außerhalb dieser Zeit gebietet (z.B. Schichtarbeit).
</t>
    </r>
  </si>
  <si>
    <t xml:space="preserve">Bei Dienstreisen ist die Reisezeit nicht auf die Anwesenheitszeit anzurechnen, soweit sie über die Regelarbeitszeit (06:00 bis 20:00 Uhr) hinausgeht.
</t>
  </si>
  <si>
    <t>Vorlage Arbeitszeiterfassung 2025</t>
  </si>
  <si>
    <r>
      <t xml:space="preserve">Der monatliche Arbeitszeitnachweis ist (mindestens elektronisch) zu unterzeichnen und nach Rücksprache mit der/m Vorgesetzen dieser/m vorzulegen. Diese/r ist verpflichtet, die Richtigkeit stichprobenartig zu überprüfen. Nach Überprüfung sind die Arbeitszeitnachweise mindestens </t>
    </r>
    <r>
      <rPr>
        <b/>
        <sz val="10"/>
        <rFont val="Arial"/>
        <family val="2"/>
      </rPr>
      <t>zwei Jahre</t>
    </r>
    <r>
      <rPr>
        <sz val="10"/>
        <rFont val="Arial"/>
        <family val="2"/>
      </rPr>
      <t xml:space="preserve"> aufzubewahren.
</t>
    </r>
  </si>
  <si>
    <t>Ist-Arbeits-zeit</t>
  </si>
  <si>
    <t>tarifbeschäftigt TV-L</t>
  </si>
  <si>
    <t>Unterschrift</t>
  </si>
  <si>
    <t xml:space="preserve">       Anwesenheitszeit
 Kommt      Geht          Ist </t>
  </si>
  <si>
    <t>Son-der-
tage</t>
  </si>
  <si>
    <t xml:space="preserve">Diff. Soll Anw.-Ist </t>
  </si>
  <si>
    <t xml:space="preserve">https://www.uni-bremen.de/personalrat/themenbereiche/dienstvereinbarungen
</t>
  </si>
  <si>
    <r>
      <t xml:space="preserve">Im Falle von Arbeitszeitänderungen, die nicht zum Monatsbeginn wirksam werden (z.B. Änderung der Wochenarbeitszeit und/oder Änderung der Verteilung derselben ab Monatsmitte), nutzen Sie bitte ggf. eine </t>
    </r>
    <r>
      <rPr>
        <b/>
        <sz val="10"/>
        <rFont val="Arial"/>
        <family val="2"/>
      </rPr>
      <t>neue Arbeitsmappe</t>
    </r>
    <r>
      <rPr>
        <sz val="10"/>
        <rFont val="Arial"/>
        <family val="2"/>
      </rPr>
      <t xml:space="preserve"> (= Datei) und die Eingabefelder "Beschäftigungsbeginn" bzw. "-ende" im Stammdatenblatt, um korrekte Nachweise zu erzeugen.
</t>
    </r>
  </si>
  <si>
    <t>FZA = Freizeitausgleich</t>
  </si>
  <si>
    <t>Ist als Sondertag zu erfassen und gilt nur für den Fall, dass der Mitarbeitende selbst arbeitsunfähig erkrankt ist.</t>
  </si>
  <si>
    <t>KK = Kind krank</t>
  </si>
  <si>
    <t>Ist als Sondertag zu erfassen und gilt nur für den Fall, dass das Kind der/des Mitarbeitenden erkrankt ist.</t>
  </si>
  <si>
    <t>BZ = Bildungszeit</t>
  </si>
  <si>
    <t>Wird nach Genehmigung Bildungszeit (Bildungsurlaub) genommen, ist dies als Sondertag zu erfassen.</t>
  </si>
  <si>
    <t>SU = Sonderurlaub</t>
  </si>
  <si>
    <t>Wird nach Genehmigung durch das Personaldezernat unbezahlter Sonderurlaub genommen, ist dies als Sondertag zu erfassen.</t>
  </si>
  <si>
    <t>Sonstige Fälle: DB = ganztägige Dienstbefreiung – bezahlt/unbezahlt (§ 29 TV-L)</t>
  </si>
  <si>
    <r>
      <rPr>
        <b/>
        <sz val="10"/>
        <rFont val="Arial"/>
        <family val="2"/>
      </rPr>
      <t>Jede/r Mitarbeitende</t>
    </r>
    <r>
      <rPr>
        <sz val="10"/>
        <rFont val="Arial"/>
        <family val="2"/>
      </rPr>
      <t xml:space="preserve"> - sofern nicht von den Ausnahmen umfasst - ist verpflichtet, das Stammdatenblatt auszufüllen und </t>
    </r>
    <r>
      <rPr>
        <b/>
        <sz val="10"/>
        <rFont val="Arial"/>
        <family val="2"/>
      </rPr>
      <t>täglich</t>
    </r>
    <r>
      <rPr>
        <sz val="10"/>
        <rFont val="Arial"/>
        <family val="2"/>
      </rPr>
      <t xml:space="preserve"> den </t>
    </r>
    <r>
      <rPr>
        <b/>
        <sz val="10"/>
        <rFont val="Arial"/>
        <family val="2"/>
      </rPr>
      <t>Dienstbeginn</t>
    </r>
    <r>
      <rPr>
        <sz val="10"/>
        <rFont val="Arial"/>
        <family val="2"/>
      </rPr>
      <t xml:space="preserve"> und das </t>
    </r>
    <r>
      <rPr>
        <b/>
        <sz val="10"/>
        <rFont val="Arial"/>
        <family val="2"/>
      </rPr>
      <t>Dienstende</t>
    </r>
    <r>
      <rPr>
        <sz val="10"/>
        <rFont val="Arial"/>
        <family val="2"/>
      </rPr>
      <t xml:space="preserve"> sowie die Unterbrechungen des Dienstes im Arbeitszeitnachweis festzuhalten.
Zu den Ausnahmen vgl. Nr. 1.1 des Leitfades für die Vereinbarung über die Arbeitszeit:</t>
    </r>
  </si>
  <si>
    <t xml:space="preserve">Pausen gelten nicht als Unterbrechungen, sofern sie die gesetzlich vorgeschriebenen Pausen (30 Minuten ab einer Arbeitszeit von mehr als 6 Stunden bzw. 45 Minuten ab einer Arbeitszeit von mehr als 9 Stunden) nicht überschreiten.
</t>
  </si>
  <si>
    <t>Gilt ausschließlich für Erholungsurlaube nach dem Bundesurlaubsgesetz bzw. dem TV-L und ist manuell im Feld Sondertage zu erfassen.</t>
  </si>
  <si>
    <t>Sofern sich Abwesenheiten nicht mit den vorgegebenen Sondertagen darstellen lassen, kann die „ganztätige Dienstbefreiung = DB“ gewählt werden.
Einzelheiten - insbesondere hinsichtlich der Frage der vorherigen Genehmigung durch den/die Arbeitgeber/in - sind im Dezernat 2 zu erfragen.</t>
  </si>
  <si>
    <r>
      <t xml:space="preserve">Sofern ein </t>
    </r>
    <r>
      <rPr>
        <b/>
        <sz val="10"/>
        <rFont val="Arial"/>
        <family val="2"/>
      </rPr>
      <t>ganztägiger</t>
    </r>
    <r>
      <rPr>
        <sz val="10"/>
        <rFont val="Arial"/>
        <family val="2"/>
      </rPr>
      <t xml:space="preserve"> </t>
    </r>
    <r>
      <rPr>
        <b/>
        <sz val="10"/>
        <rFont val="Arial"/>
        <family val="2"/>
      </rPr>
      <t>Freizeitausgleich</t>
    </r>
    <r>
      <rPr>
        <sz val="10"/>
        <rFont val="Arial"/>
        <family val="2"/>
      </rPr>
      <t xml:space="preserve"> genehmigt wurde, kann dies über den Sondertag FZA kenntlich gemacht werden.
Hinweis: Im Fall von </t>
    </r>
    <r>
      <rPr>
        <b/>
        <sz val="10"/>
        <rFont val="Arial"/>
        <family val="2"/>
      </rPr>
      <t>stundenweisem</t>
    </r>
    <r>
      <rPr>
        <sz val="10"/>
        <rFont val="Arial"/>
        <family val="2"/>
      </rPr>
      <t xml:space="preserve"> Freizeitausgleich (FZA) sind nur die abgeleisteten Stunden einzutragen (Dienstbeginn/Dienstende, ggf. Unterbrechungen) und eine Notiz in der Spalte Bemerkung vorzunehmen.</t>
    </r>
  </si>
  <si>
    <r>
      <t xml:space="preserve">Alle Feiertage müssen </t>
    </r>
    <r>
      <rPr>
        <b/>
        <sz val="10"/>
        <rFont val="Arial"/>
        <family val="2"/>
      </rPr>
      <t>manuell</t>
    </r>
    <r>
      <rPr>
        <sz val="10"/>
        <rFont val="Arial"/>
        <family val="2"/>
      </rPr>
      <t xml:space="preserve"> über das Feld Sondertage erfasst werden.</t>
    </r>
  </si>
  <si>
    <t>Bemerkung (z.B. std.weiser FZA, mob. Arbeiten, Dienstreise)</t>
  </si>
  <si>
    <t>Arbeitszeitkontoübertrag aus Vorjahr/Vorperiode (falls zutreffend)</t>
  </si>
  <si>
    <r>
      <t xml:space="preserve">Gilt ausschließlich für </t>
    </r>
    <r>
      <rPr>
        <b/>
        <sz val="10"/>
        <rFont val="Arial"/>
        <family val="2"/>
      </rPr>
      <t>ganztägige Dienstreisen</t>
    </r>
    <r>
      <rPr>
        <sz val="10"/>
        <rFont val="Arial"/>
        <family val="2"/>
      </rPr>
      <t xml:space="preserve"> und ist im Feld Sondertage zu erfassen; "Kommt" und "Geht" sind einzutragen. 
Hinweis: Dienstgänge </t>
    </r>
    <r>
      <rPr>
        <b/>
        <sz val="10"/>
        <rFont val="Arial"/>
        <family val="2"/>
      </rPr>
      <t>innerhalb</t>
    </r>
    <r>
      <rPr>
        <sz val="10"/>
        <rFont val="Arial"/>
        <family val="2"/>
      </rPr>
      <t xml:space="preserve"> Bremens gelten als reguläre Arbeitszeit und sollten zur Dokumentation in den Bemerkungen eingetragen werden.</t>
    </r>
  </si>
  <si>
    <t>Besonderheit: Arztbesuche (§ 29 Abs. 1 f TV-L)</t>
  </si>
  <si>
    <t xml:space="preserve">         </t>
  </si>
  <si>
    <t>Achtung: zur Berechnung dieser Datei wurde umgestellt auf:
Datei  \  Optionen  \  Erweitert   \   Beim Berechnen dieser Arbeitsmappe  \  1904-Datumswerte verwenden
Nur dann können negative (berechnete) Stunden angezeigt und verarbeitet werden.</t>
  </si>
  <si>
    <t>Datum, Unterschrift Beschäftigte:r</t>
  </si>
  <si>
    <t xml:space="preserve">Im Falle von Urlaub (U), Sonderurlaub (wie z.B. Flex-Urlaub) (SU), Krankheit (K), Kind-Krank (KK), ganztägiger dienstlicher Abwesenheit (dA), ganztägiger Dienstbefreiung (DB), Bildungszeit (BZ), ist dies innerhalb der Spalte Sondertage über das Dropdownmenü zu vermerken (vgl. hierzu die unten angefügten näheren Erläuterungen).
</t>
  </si>
  <si>
    <t>12.</t>
  </si>
  <si>
    <r>
      <t xml:space="preserve">Eintragungen von Arbeitszeitgutschriften sind nur nach Rücksprache mit der/dem Vorgesetzten </t>
    </r>
    <r>
      <rPr>
        <b/>
        <sz val="10"/>
        <rFont val="Arial"/>
        <family val="2"/>
      </rPr>
      <t>und</t>
    </r>
    <r>
      <rPr>
        <sz val="10"/>
        <rFont val="Arial"/>
        <family val="2"/>
      </rPr>
      <t xml:space="preserve"> dem Personaldezernat vorzunehmen. Die Nachweise zur Arbeitsgutschrift sind entsprechend Nr. 3 aufzubewahren.
</t>
    </r>
  </si>
  <si>
    <r>
      <t>Arbeitszeitgutschrift</t>
    </r>
    <r>
      <rPr>
        <b/>
        <vertAlign val="superscript"/>
        <sz val="10"/>
        <rFont val="Arial"/>
        <family val="2"/>
      </rPr>
      <t>1</t>
    </r>
  </si>
  <si>
    <t>geprüft am²</t>
  </si>
  <si>
    <r>
      <rPr>
        <vertAlign val="superscript"/>
        <sz val="10"/>
        <rFont val="Arial"/>
        <family val="2"/>
      </rPr>
      <t xml:space="preserve">1 </t>
    </r>
    <r>
      <rPr>
        <sz val="10"/>
        <rFont val="Arial"/>
        <family val="2"/>
      </rPr>
      <t>vgl. Nr. 4 der Nutzungshinweise</t>
    </r>
  </si>
  <si>
    <r>
      <rPr>
        <vertAlign val="superscript"/>
        <sz val="10"/>
        <rFont val="Arial"/>
        <family val="2"/>
      </rPr>
      <t xml:space="preserve">2 </t>
    </r>
    <r>
      <rPr>
        <sz val="10"/>
        <rFont val="Arial"/>
        <family val="2"/>
      </rPr>
      <t>vgl. Nr. 3 der Nutzungshinweise</t>
    </r>
  </si>
  <si>
    <r>
      <t xml:space="preserve">1 </t>
    </r>
    <r>
      <rPr>
        <sz val="10"/>
        <rFont val="Arial"/>
        <family val="2"/>
      </rPr>
      <t>vgl. Nr. 4 der Nutzungshinweise</t>
    </r>
  </si>
  <si>
    <r>
      <t xml:space="preserve">2 </t>
    </r>
    <r>
      <rPr>
        <sz val="10"/>
        <rFont val="Arial"/>
        <family val="2"/>
      </rPr>
      <t>vgl. Nr. 3 der Nutzungshinweise</t>
    </r>
  </si>
  <si>
    <r>
      <t xml:space="preserve">Arztbesuche sind nach Möglichkeit außerhalb der Kernarbeitszeit wahrzunehmen. Wird ein Arztbesuch innerhalb der </t>
    </r>
    <r>
      <rPr>
        <b/>
        <sz val="10"/>
        <rFont val="Arial"/>
        <family val="2"/>
      </rPr>
      <t>Gleitzeit</t>
    </r>
    <r>
      <rPr>
        <sz val="10"/>
        <rFont val="Arial"/>
        <family val="2"/>
      </rPr>
      <t xml:space="preserve"> wahrgenommen, sind die Zeiten </t>
    </r>
    <r>
      <rPr>
        <b/>
        <sz val="10"/>
        <rFont val="Arial"/>
        <family val="2"/>
      </rPr>
      <t>nicht</t>
    </r>
    <r>
      <rPr>
        <sz val="10"/>
        <rFont val="Arial"/>
        <family val="2"/>
      </rPr>
      <t xml:space="preserve"> als Arbeitszeiten - sondern als Unterbrechung - zu verbuchen.
Muss ein Arztbesuch innerhalb der </t>
    </r>
    <r>
      <rPr>
        <b/>
        <sz val="10"/>
        <rFont val="Arial"/>
        <family val="2"/>
      </rPr>
      <t>Kernarbeitszeit</t>
    </r>
    <r>
      <rPr>
        <sz val="10"/>
        <rFont val="Arial"/>
        <family val="2"/>
      </rPr>
      <t xml:space="preserve"> erfolgen, gilt die Abwesenheitszeit (inklusive </t>
    </r>
    <r>
      <rPr>
        <u/>
        <sz val="10"/>
        <rFont val="Arial"/>
        <family val="2"/>
      </rPr>
      <t>erforderlicher</t>
    </r>
    <r>
      <rPr>
        <sz val="10"/>
        <rFont val="Arial"/>
        <family val="2"/>
      </rPr>
      <t xml:space="preserve"> Warte- und Wegzeiten) als </t>
    </r>
    <r>
      <rPr>
        <b/>
        <sz val="10"/>
        <rFont val="Arial"/>
        <family val="2"/>
      </rPr>
      <t>geleistete</t>
    </r>
    <r>
      <rPr>
        <sz val="10"/>
        <rFont val="Arial"/>
        <family val="2"/>
      </rPr>
      <t xml:space="preserve"> Arbeitszeit.
Auf begründetes Verlangen der/des Vorgesetzten ist die Anwesenheitsdauer durch die ärztliche Praxis schriftlich zu bestätigen.
</t>
    </r>
  </si>
  <si>
    <t>Version 1.1, 14.05.2025</t>
  </si>
  <si>
    <r>
      <t xml:space="preserve">Sofern </t>
    </r>
    <r>
      <rPr>
        <b/>
        <sz val="10"/>
        <rFont val="Arial"/>
        <family val="2"/>
      </rPr>
      <t>mehrere Unterbrechungen</t>
    </r>
    <r>
      <rPr>
        <sz val="10"/>
        <rFont val="Arial"/>
        <family val="2"/>
      </rPr>
      <t xml:space="preserve"> vorliegen, sind diese gesondert einzutragen.</t>
    </r>
    <r>
      <rPr>
        <sz val="10"/>
        <rFont val="Arial"/>
        <family val="2"/>
      </rPr>
      <t xml:space="preserve">
</t>
    </r>
  </si>
  <si>
    <r>
      <rPr>
        <b/>
        <sz val="10"/>
        <rFont val="Arial"/>
        <family val="2"/>
      </rPr>
      <t>Pausen</t>
    </r>
    <r>
      <rPr>
        <sz val="10"/>
        <rFont val="Arial"/>
        <family val="2"/>
      </rPr>
      <t xml:space="preserve"> sind nicht einzutragen, sondern werden automatisch berücksichtigt (vgl. hierzu Nr. 5). </t>
    </r>
    <r>
      <rPr>
        <b/>
        <sz val="10"/>
        <rFont val="Arial"/>
        <family val="2"/>
      </rPr>
      <t>Ausnahme:</t>
    </r>
    <r>
      <rPr>
        <sz val="10"/>
        <rFont val="Arial"/>
        <family val="2"/>
      </rPr>
      <t xml:space="preserve"> Sofern die gesetzlich vorgeschriebenen Pausen nicht innerhalb der eingetragenen Unterbrechungen, sondern stattdessen darüber hinausgehend genommen wurden, sind die Pausenzeiten ebenfalls als Unterbrechungen einzutragen.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</si>
</sst>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d/\ mmm"/>
    <numFmt numFmtId="166" formatCode="h:mm"/>
    <numFmt numFmtId="167" formatCode="0_ ;[Red]\-0\ "/>
    <numFmt numFmtId="168" formatCode="d/m"/>
    <numFmt numFmtId="169" formatCode="[hh]:mm"/>
    <numFmt numFmtId="170" formatCode="[h]:mm"/>
    <numFmt numFmtId="171" formatCode="mmmm\ yyyy"/>
    <numFmt numFmtId="172" formatCode="mmmm"/>
  </numFmts>
  <fonts count="30" x14ac:knownFonts="1">
    <font>
      <sz val="10"/>
      <name val="Arial"/>
    </font>
    <font>
      <sz val="6.5"/>
      <name val="Arial"/>
      <family val="2"/>
    </font>
    <font>
      <sz val="9"/>
      <name val="Arial"/>
      <family val="2"/>
    </font>
    <font>
      <b/>
      <sz val="14"/>
      <name val="Arial"/>
      <family val="2"/>
    </font>
    <font>
      <sz val="14"/>
      <name val="Arial"/>
      <family val="2"/>
    </font>
    <font>
      <sz val="10"/>
      <name val="Arial"/>
      <family val="2"/>
    </font>
    <font>
      <b/>
      <sz val="10"/>
      <name val="Arial"/>
      <family val="2"/>
    </font>
    <font>
      <sz val="8"/>
      <name val="Arial"/>
      <family val="2"/>
    </font>
    <font>
      <b/>
      <sz val="9"/>
      <name val="Arial"/>
      <family val="2"/>
    </font>
    <font>
      <sz val="8"/>
      <color indexed="48"/>
      <name val="Arial"/>
      <family val="2"/>
    </font>
    <font>
      <b/>
      <sz val="8"/>
      <name val="Arial"/>
      <family val="2"/>
    </font>
    <font>
      <sz val="7"/>
      <name val="Arial"/>
      <family val="2"/>
    </font>
    <font>
      <sz val="6"/>
      <name val="Arial"/>
      <family val="2"/>
    </font>
    <font>
      <sz val="11"/>
      <color theme="1" tint="0.24994659260841701"/>
      <name val="Cambria"/>
      <family val="2"/>
      <scheme val="major"/>
    </font>
    <font>
      <b/>
      <sz val="13"/>
      <color theme="7"/>
      <name val="Cambria"/>
      <family val="2"/>
      <scheme val="major"/>
    </font>
    <font>
      <b/>
      <sz val="13"/>
      <color theme="1" tint="0.24994659260841701"/>
      <name val="Cambria"/>
      <family val="2"/>
      <scheme val="major"/>
    </font>
    <font>
      <b/>
      <sz val="11"/>
      <color theme="1" tint="0.34998626667073579"/>
      <name val="Calibri"/>
      <family val="2"/>
      <scheme val="minor"/>
    </font>
    <font>
      <sz val="14"/>
      <color theme="1" tint="0.24994659260841701"/>
      <name val="Calibri"/>
      <family val="2"/>
      <scheme val="minor"/>
    </font>
    <font>
      <sz val="12"/>
      <color theme="1" tint="0.24994659260841701"/>
      <name val="Cambria"/>
      <family val="2"/>
      <scheme val="major"/>
    </font>
    <font>
      <b/>
      <sz val="11"/>
      <color theme="1" tint="0.24994659260841701"/>
      <name val="Calibri"/>
      <family val="2"/>
      <scheme val="minor"/>
    </font>
    <font>
      <i/>
      <sz val="11"/>
      <color theme="7"/>
      <name val="Calibri"/>
      <family val="2"/>
      <scheme val="minor"/>
    </font>
    <font>
      <b/>
      <sz val="42"/>
      <color theme="7"/>
      <name val="Cambria"/>
      <family val="2"/>
      <scheme val="major"/>
    </font>
    <font>
      <b/>
      <sz val="9"/>
      <color rgb="FFFF5050"/>
      <name val="Arial"/>
      <family val="2"/>
    </font>
    <font>
      <u/>
      <sz val="10"/>
      <color theme="10"/>
      <name val="Arial"/>
      <family val="2"/>
    </font>
    <font>
      <u/>
      <sz val="10"/>
      <name val="Arial"/>
      <family val="2"/>
    </font>
    <font>
      <sz val="10"/>
      <color rgb="FF000000"/>
      <name val="Arial"/>
      <family val="2"/>
    </font>
    <font>
      <i/>
      <sz val="8"/>
      <name val="Arial"/>
      <family val="2"/>
    </font>
    <font>
      <b/>
      <vertAlign val="superscript"/>
      <sz val="10"/>
      <name val="Arial"/>
      <family val="2"/>
    </font>
    <font>
      <i/>
      <sz val="10"/>
      <name val="Arial"/>
      <family val="2"/>
    </font>
    <font>
      <vertAlign val="superscript"/>
      <sz val="10"/>
      <name val="Arial"/>
      <family val="2"/>
    </font>
  </fonts>
  <fills count="1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13"/>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0"/>
        <bgColor indexed="64"/>
      </patternFill>
    </fill>
    <fill>
      <patternFill patternType="solid">
        <fgColor rgb="FF99CCFF"/>
        <bgColor indexed="64"/>
      </patternFill>
    </fill>
    <fill>
      <patternFill patternType="solid">
        <fgColor theme="9"/>
        <bgColor indexed="64"/>
      </patternFill>
    </fill>
    <fill>
      <patternFill patternType="lightUp">
        <fgColor theme="7"/>
        <bgColor theme="9" tint="0.59996337778862885"/>
      </patternFill>
    </fill>
    <fill>
      <patternFill patternType="solid">
        <fgColor theme="7"/>
        <bgColor auto="1"/>
      </patternFill>
    </fill>
    <fill>
      <patternFill patternType="lightUp">
        <fgColor theme="7"/>
        <bgColor theme="7" tint="0.59996337778862885"/>
      </patternFill>
    </fill>
    <fill>
      <patternFill patternType="lightUp">
        <fgColor theme="7"/>
      </patternFill>
    </fill>
    <fill>
      <patternFill patternType="solid">
        <fgColor theme="9" tint="0.59996337778862885"/>
        <bgColor indexed="64"/>
      </patternFill>
    </fill>
    <fill>
      <patternFill patternType="solid">
        <fgColor theme="0" tint="-0.14999847407452621"/>
        <bgColor indexed="64"/>
      </patternFill>
    </fill>
    <fill>
      <patternFill patternType="solid">
        <fgColor theme="0" tint="-4.9989318521683403E-2"/>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theme="7"/>
      </bottom>
      <diagonal/>
    </border>
    <border>
      <left style="thick">
        <color theme="0"/>
      </left>
      <right style="thick">
        <color theme="0"/>
      </right>
      <top style="thick">
        <color theme="0"/>
      </top>
      <bottom style="thick">
        <color theme="0"/>
      </bottom>
      <diagonal/>
    </border>
    <border>
      <left style="thick">
        <color theme="0"/>
      </left>
      <right style="thick">
        <color theme="0"/>
      </right>
      <top style="thin">
        <color theme="0"/>
      </top>
      <bottom style="thick">
        <color theme="0"/>
      </bottom>
      <diagonal/>
    </border>
    <border>
      <left/>
      <right/>
      <top style="thin">
        <color theme="9" tint="-0.24994659260841701"/>
      </top>
      <bottom style="thin">
        <color theme="9" tint="-0.24994659260841701"/>
      </bottom>
      <diagonal/>
    </border>
  </borders>
  <cellStyleXfs count="21">
    <xf numFmtId="0" fontId="0" fillId="0" borderId="0"/>
    <xf numFmtId="0" fontId="13" fillId="0" borderId="0" applyNumberFormat="0" applyFill="0" applyBorder="0" applyProtection="0">
      <alignment horizontal="center" vertical="center"/>
    </xf>
    <xf numFmtId="9" fontId="14" fillId="0" borderId="0" applyFill="0" applyBorder="0" applyProtection="0">
      <alignment horizontal="center" vertical="center"/>
    </xf>
    <xf numFmtId="0" fontId="15" fillId="0" borderId="0" applyFill="0" applyBorder="0" applyProtection="0">
      <alignment horizontal="left" wrapText="1"/>
    </xf>
    <xf numFmtId="3" fontId="16" fillId="0" borderId="15" applyFill="0" applyProtection="0">
      <alignment horizontal="center"/>
    </xf>
    <xf numFmtId="0" fontId="16" fillId="0" borderId="0" applyFill="0" applyProtection="0">
      <alignment horizontal="center" vertical="center" wrapText="1"/>
    </xf>
    <xf numFmtId="0" fontId="16" fillId="0" borderId="0" applyFill="0" applyProtection="0">
      <alignment vertical="center"/>
    </xf>
    <xf numFmtId="0" fontId="16" fillId="0" borderId="0" applyFill="0" applyBorder="0" applyProtection="0">
      <alignment horizontal="center" wrapText="1"/>
    </xf>
    <xf numFmtId="0" fontId="16" fillId="0" borderId="0" applyFill="0" applyProtection="0">
      <alignment horizontal="left"/>
    </xf>
    <xf numFmtId="0" fontId="17" fillId="0" borderId="0" applyNumberFormat="0" applyFill="0" applyBorder="0" applyProtection="0">
      <alignment horizontal="left" vertical="center"/>
    </xf>
    <xf numFmtId="0" fontId="13" fillId="9" borderId="16" applyNumberFormat="0" applyFont="0" applyAlignment="0">
      <alignment horizontal="center"/>
    </xf>
    <xf numFmtId="0" fontId="13" fillId="10" borderId="16" applyNumberFormat="0" applyFont="0" applyAlignment="0">
      <alignment horizontal="center"/>
    </xf>
    <xf numFmtId="0" fontId="13" fillId="11" borderId="16" applyNumberFormat="0" applyFont="0" applyAlignment="0">
      <alignment horizontal="center"/>
    </xf>
    <xf numFmtId="0" fontId="13" fillId="12" borderId="16" applyNumberFormat="0" applyFont="0" applyAlignment="0">
      <alignment horizontal="center"/>
    </xf>
    <xf numFmtId="0" fontId="13" fillId="13" borderId="17" applyNumberFormat="0" applyFont="0" applyAlignment="0">
      <alignment horizontal="center"/>
    </xf>
    <xf numFmtId="1" fontId="18" fillId="14" borderId="18">
      <alignment horizontal="center" vertical="center"/>
    </xf>
    <xf numFmtId="0" fontId="19" fillId="14" borderId="18" applyNumberFormat="0" applyProtection="0">
      <alignment horizontal="left" vertical="center"/>
    </xf>
    <xf numFmtId="0" fontId="20" fillId="0" borderId="0" applyNumberFormat="0" applyFill="0" applyBorder="0" applyProtection="0">
      <alignment vertical="center"/>
    </xf>
    <xf numFmtId="0" fontId="21" fillId="0" borderId="0" applyNumberFormat="0" applyFill="0" applyBorder="0" applyAlignment="0" applyProtection="0"/>
    <xf numFmtId="0" fontId="21" fillId="0" borderId="0" applyNumberFormat="0" applyFill="0" applyBorder="0" applyProtection="0">
      <alignment vertical="center"/>
    </xf>
    <xf numFmtId="0" fontId="23" fillId="0" borderId="0" applyNumberFormat="0" applyFill="0" applyBorder="0" applyAlignment="0" applyProtection="0"/>
  </cellStyleXfs>
  <cellXfs count="276">
    <xf numFmtId="0" fontId="0" fillId="0" borderId="0" xfId="0"/>
    <xf numFmtId="0" fontId="5" fillId="0" borderId="10" xfId="0" applyFont="1" applyBorder="1" applyAlignment="1" applyProtection="1">
      <alignment horizontal="center"/>
      <protection hidden="1"/>
    </xf>
    <xf numFmtId="165" fontId="5" fillId="0" borderId="1" xfId="0" applyNumberFormat="1" applyFont="1" applyBorder="1" applyAlignment="1" applyProtection="1">
      <alignment horizontal="center"/>
      <protection hidden="1"/>
    </xf>
    <xf numFmtId="166" fontId="5" fillId="0" borderId="1" xfId="0" applyNumberFormat="1" applyFont="1" applyBorder="1" applyAlignment="1" applyProtection="1">
      <alignment horizontal="center"/>
      <protection locked="0"/>
    </xf>
    <xf numFmtId="166" fontId="5" fillId="0" borderId="2" xfId="0" applyNumberFormat="1" applyFont="1" applyBorder="1" applyAlignment="1" applyProtection="1">
      <alignment horizontal="center"/>
      <protection locked="0"/>
    </xf>
    <xf numFmtId="166" fontId="5" fillId="0" borderId="10" xfId="0" applyNumberFormat="1" applyFont="1" applyBorder="1" applyAlignment="1" applyProtection="1">
      <alignment horizontal="center"/>
      <protection locked="0"/>
    </xf>
    <xf numFmtId="2" fontId="2" fillId="0" borderId="2" xfId="0" applyNumberFormat="1" applyFont="1" applyFill="1" applyBorder="1" applyAlignment="1" applyProtection="1">
      <alignment horizontal="center"/>
      <protection hidden="1"/>
    </xf>
    <xf numFmtId="166" fontId="2" fillId="0" borderId="2" xfId="0" applyNumberFormat="1" applyFont="1" applyBorder="1" applyAlignment="1" applyProtection="1">
      <alignment horizontal="center"/>
      <protection hidden="1"/>
    </xf>
    <xf numFmtId="2" fontId="7" fillId="0" borderId="2" xfId="0" applyNumberFormat="1" applyFont="1" applyFill="1" applyBorder="1" applyAlignment="1" applyProtection="1">
      <alignment horizontal="center"/>
      <protection hidden="1"/>
    </xf>
    <xf numFmtId="2" fontId="2" fillId="0" borderId="2" xfId="0" applyNumberFormat="1" applyFont="1" applyBorder="1" applyAlignment="1" applyProtection="1">
      <alignment horizontal="center"/>
      <protection hidden="1"/>
    </xf>
    <xf numFmtId="2" fontId="7" fillId="0" borderId="2" xfId="0" applyNumberFormat="1" applyFont="1" applyBorder="1" applyAlignment="1" applyProtection="1">
      <alignment horizontal="center"/>
      <protection hidden="1"/>
    </xf>
    <xf numFmtId="166" fontId="2" fillId="5" borderId="2" xfId="0" applyNumberFormat="1" applyFont="1" applyFill="1" applyBorder="1" applyAlignment="1" applyProtection="1">
      <alignment horizontal="center"/>
      <protection hidden="1"/>
    </xf>
    <xf numFmtId="165" fontId="10" fillId="0" borderId="1" xfId="0" applyNumberFormat="1" applyFont="1" applyFill="1" applyBorder="1" applyAlignment="1" applyProtection="1">
      <alignment horizontal="center"/>
      <protection locked="0" hidden="1"/>
    </xf>
    <xf numFmtId="49" fontId="7" fillId="0" borderId="11" xfId="0" applyNumberFormat="1" applyFont="1" applyBorder="1" applyAlignment="1" applyProtection="1">
      <alignment vertical="top" wrapText="1"/>
      <protection locked="0"/>
    </xf>
    <xf numFmtId="0" fontId="8" fillId="0" borderId="0" xfId="0" applyFont="1" applyFill="1" applyBorder="1" applyAlignment="1" applyProtection="1">
      <alignment horizontal="center"/>
      <protection locked="0"/>
    </xf>
    <xf numFmtId="0" fontId="9" fillId="2" borderId="0" xfId="0" applyFont="1" applyFill="1" applyBorder="1" applyAlignment="1" applyProtection="1">
      <protection hidden="1"/>
    </xf>
    <xf numFmtId="166" fontId="5" fillId="0" borderId="1" xfId="0" applyNumberFormat="1" applyFont="1" applyBorder="1" applyAlignment="1" applyProtection="1">
      <alignment horizontal="center"/>
      <protection hidden="1"/>
    </xf>
    <xf numFmtId="0" fontId="7" fillId="0" borderId="0" xfId="0" applyFont="1" applyBorder="1" applyAlignment="1" applyProtection="1">
      <alignment vertical="top" wrapText="1"/>
      <protection locked="0"/>
    </xf>
    <xf numFmtId="0" fontId="0" fillId="0" borderId="0" xfId="0" applyProtection="1"/>
    <xf numFmtId="0" fontId="6" fillId="0" borderId="0" xfId="0" applyFont="1" applyFill="1" applyBorder="1" applyAlignment="1" applyProtection="1"/>
    <xf numFmtId="0" fontId="5" fillId="2" borderId="0" xfId="0" applyFont="1" applyFill="1" applyBorder="1" applyAlignment="1" applyProtection="1"/>
    <xf numFmtId="0" fontId="5" fillId="2" borderId="0" xfId="0" applyFont="1" applyFill="1" applyBorder="1" applyAlignment="1" applyProtection="1">
      <alignment horizontal="center"/>
    </xf>
    <xf numFmtId="0" fontId="5" fillId="2" borderId="0" xfId="0" applyFont="1" applyFill="1" applyBorder="1" applyProtection="1"/>
    <xf numFmtId="0" fontId="2" fillId="2" borderId="0" xfId="0" applyFont="1" applyFill="1" applyBorder="1" applyProtection="1"/>
    <xf numFmtId="0" fontId="8" fillId="2" borderId="0" xfId="0" applyFont="1" applyFill="1" applyBorder="1" applyAlignment="1" applyProtection="1">
      <alignment horizontal="left"/>
    </xf>
    <xf numFmtId="0" fontId="2" fillId="2" borderId="0" xfId="0" applyFont="1" applyFill="1" applyBorder="1" applyAlignment="1" applyProtection="1">
      <alignment horizontal="left"/>
    </xf>
    <xf numFmtId="0" fontId="2" fillId="2" borderId="0" xfId="0" applyFont="1" applyFill="1" applyBorder="1" applyAlignment="1" applyProtection="1">
      <alignment vertical="top" wrapText="1"/>
    </xf>
    <xf numFmtId="0" fontId="2" fillId="2" borderId="0" xfId="0" applyFont="1" applyFill="1" applyBorder="1" applyAlignment="1" applyProtection="1">
      <alignment horizontal="right"/>
    </xf>
    <xf numFmtId="0" fontId="2" fillId="2" borderId="0" xfId="0" applyFont="1" applyFill="1" applyBorder="1" applyAlignment="1" applyProtection="1">
      <alignment horizontal="center"/>
    </xf>
    <xf numFmtId="0" fontId="2" fillId="0" borderId="0" xfId="0" applyFont="1" applyBorder="1" applyProtection="1"/>
    <xf numFmtId="0" fontId="2" fillId="6" borderId="0" xfId="0" applyFont="1" applyFill="1" applyBorder="1" applyProtection="1"/>
    <xf numFmtId="0" fontId="2" fillId="7" borderId="0" xfId="0" applyFont="1" applyFill="1" applyBorder="1" applyProtection="1"/>
    <xf numFmtId="0" fontId="12" fillId="0" borderId="0" xfId="0" applyFont="1" applyAlignment="1" applyProtection="1">
      <alignment vertical="top" wrapText="1"/>
    </xf>
    <xf numFmtId="14" fontId="0" fillId="0" borderId="0" xfId="0" applyNumberFormat="1" applyProtection="1"/>
    <xf numFmtId="0" fontId="0" fillId="0" borderId="0" xfId="0" applyBorder="1" applyProtection="1"/>
    <xf numFmtId="0" fontId="6" fillId="7" borderId="0" xfId="0" applyFont="1" applyFill="1" applyBorder="1" applyAlignment="1" applyProtection="1"/>
    <xf numFmtId="0" fontId="8" fillId="0" borderId="2" xfId="0" applyFont="1" applyFill="1" applyBorder="1" applyAlignment="1" applyProtection="1">
      <alignment horizontal="center"/>
    </xf>
    <xf numFmtId="0" fontId="2" fillId="2" borderId="2" xfId="0" applyNumberFormat="1" applyFont="1" applyFill="1" applyBorder="1" applyAlignment="1" applyProtection="1">
      <alignment horizontal="center"/>
    </xf>
    <xf numFmtId="0" fontId="2" fillId="4" borderId="0" xfId="0" applyFont="1" applyFill="1" applyBorder="1" applyAlignment="1" applyProtection="1">
      <alignment horizontal="center"/>
    </xf>
    <xf numFmtId="166" fontId="5" fillId="0" borderId="12" xfId="0" applyNumberFormat="1" applyFont="1" applyBorder="1" applyAlignment="1" applyProtection="1">
      <alignment horizontal="center"/>
      <protection locked="0"/>
    </xf>
    <xf numFmtId="166" fontId="5" fillId="0" borderId="7" xfId="0" applyNumberFormat="1" applyFont="1" applyBorder="1" applyAlignment="1" applyProtection="1">
      <alignment horizontal="center"/>
      <protection locked="0"/>
    </xf>
    <xf numFmtId="0" fontId="2" fillId="2" borderId="0" xfId="0" applyFont="1" applyFill="1" applyBorder="1" applyAlignment="1" applyProtection="1">
      <alignment horizontal="center"/>
      <protection hidden="1"/>
    </xf>
    <xf numFmtId="170" fontId="8" fillId="7" borderId="0" xfId="0" applyNumberFormat="1" applyFont="1" applyFill="1" applyBorder="1" applyAlignment="1" applyProtection="1">
      <alignment horizontal="center"/>
    </xf>
    <xf numFmtId="0" fontId="2" fillId="2" borderId="0" xfId="0" applyNumberFormat="1" applyFont="1" applyFill="1" applyBorder="1" applyAlignment="1" applyProtection="1"/>
    <xf numFmtId="0" fontId="6" fillId="7" borderId="0" xfId="0" applyFont="1" applyFill="1" applyBorder="1" applyProtection="1"/>
    <xf numFmtId="0" fontId="0" fillId="7" borderId="0" xfId="0" applyFill="1" applyBorder="1" applyProtection="1"/>
    <xf numFmtId="0" fontId="5" fillId="7" borderId="0" xfId="0" applyFont="1" applyFill="1" applyBorder="1" applyAlignment="1" applyProtection="1">
      <alignment horizontal="left" wrapText="1"/>
    </xf>
    <xf numFmtId="0" fontId="6" fillId="7" borderId="0" xfId="0" applyFont="1" applyFill="1" applyBorder="1" applyAlignment="1">
      <alignment vertical="center"/>
    </xf>
    <xf numFmtId="0" fontId="5" fillId="7" borderId="0" xfId="0" applyFont="1" applyFill="1" applyBorder="1"/>
    <xf numFmtId="0" fontId="5" fillId="7" borderId="0" xfId="0" applyFont="1" applyFill="1" applyBorder="1" applyAlignment="1">
      <alignment vertical="center"/>
    </xf>
    <xf numFmtId="0" fontId="5" fillId="7" borderId="0" xfId="0" applyFont="1" applyFill="1" applyBorder="1" applyAlignment="1">
      <alignment horizontal="left" vertical="center" indent="4"/>
    </xf>
    <xf numFmtId="0" fontId="23" fillId="7" borderId="0" xfId="20" applyFill="1" applyBorder="1" applyAlignment="1">
      <alignment horizontal="left" vertical="center" indent="4"/>
    </xf>
    <xf numFmtId="0" fontId="8" fillId="7" borderId="0" xfId="0" applyFont="1" applyFill="1" applyBorder="1" applyAlignment="1" applyProtection="1">
      <alignment horizontal="center"/>
    </xf>
    <xf numFmtId="168" fontId="2" fillId="7" borderId="0" xfId="0" applyNumberFormat="1" applyFont="1" applyFill="1" applyBorder="1" applyAlignment="1" applyProtection="1">
      <alignment horizontal="center"/>
    </xf>
    <xf numFmtId="166" fontId="0" fillId="7" borderId="0" xfId="0" applyNumberFormat="1" applyFill="1" applyBorder="1" applyAlignment="1" applyProtection="1">
      <alignment horizontal="center"/>
    </xf>
    <xf numFmtId="0" fontId="7" fillId="7" borderId="0" xfId="0" applyFont="1" applyFill="1" applyBorder="1" applyAlignment="1" applyProtection="1">
      <alignment vertical="top" wrapText="1"/>
    </xf>
    <xf numFmtId="164" fontId="6" fillId="7" borderId="11" xfId="0" applyNumberFormat="1" applyFont="1" applyFill="1" applyBorder="1" applyAlignment="1" applyProtection="1">
      <alignment horizontal="right"/>
      <protection hidden="1"/>
    </xf>
    <xf numFmtId="164" fontId="6" fillId="7" borderId="1" xfId="0" applyNumberFormat="1" applyFont="1" applyFill="1" applyBorder="1" applyAlignment="1" applyProtection="1">
      <alignment horizontal="left"/>
    </xf>
    <xf numFmtId="0" fontId="6" fillId="7" borderId="10" xfId="0" applyFont="1" applyFill="1" applyBorder="1" applyProtection="1"/>
    <xf numFmtId="0" fontId="6" fillId="7" borderId="11" xfId="0" applyFont="1" applyFill="1" applyBorder="1" applyProtection="1"/>
    <xf numFmtId="0" fontId="0" fillId="7" borderId="0" xfId="0" applyFill="1" applyProtection="1"/>
    <xf numFmtId="168" fontId="2" fillId="7" borderId="14" xfId="0" applyNumberFormat="1" applyFont="1" applyFill="1" applyBorder="1" applyAlignment="1" applyProtection="1">
      <alignment horizontal="center"/>
    </xf>
    <xf numFmtId="166" fontId="0" fillId="7" borderId="14" xfId="0" applyNumberFormat="1" applyFill="1" applyBorder="1" applyAlignment="1" applyProtection="1">
      <alignment horizontal="center"/>
    </xf>
    <xf numFmtId="0" fontId="7" fillId="7" borderId="14" xfId="0" applyFont="1" applyFill="1" applyBorder="1" applyAlignment="1" applyProtection="1">
      <alignment vertical="top" wrapText="1"/>
    </xf>
    <xf numFmtId="0" fontId="11" fillId="7" borderId="14" xfId="0" applyFont="1" applyFill="1" applyBorder="1" applyProtection="1"/>
    <xf numFmtId="0" fontId="11" fillId="7" borderId="14" xfId="0" applyFont="1" applyFill="1" applyBorder="1" applyAlignment="1" applyProtection="1">
      <alignment horizontal="right"/>
    </xf>
    <xf numFmtId="0" fontId="5" fillId="0" borderId="12" xfId="0" applyFont="1" applyBorder="1" applyAlignment="1" applyProtection="1">
      <alignment horizontal="center"/>
      <protection hidden="1"/>
    </xf>
    <xf numFmtId="165" fontId="5" fillId="0" borderId="13" xfId="0" applyNumberFormat="1" applyFont="1" applyBorder="1" applyAlignment="1" applyProtection="1">
      <alignment horizontal="center"/>
      <protection hidden="1"/>
    </xf>
    <xf numFmtId="166" fontId="5" fillId="0" borderId="13" xfId="0" applyNumberFormat="1" applyFont="1" applyBorder="1" applyAlignment="1" applyProtection="1">
      <alignment horizontal="center"/>
      <protection locked="0"/>
    </xf>
    <xf numFmtId="166" fontId="5" fillId="0" borderId="6" xfId="0" applyNumberFormat="1" applyFont="1" applyBorder="1" applyAlignment="1" applyProtection="1">
      <alignment horizontal="center"/>
      <protection locked="0"/>
    </xf>
    <xf numFmtId="166" fontId="5" fillId="0" borderId="3" xfId="0" applyNumberFormat="1" applyFont="1" applyBorder="1" applyAlignment="1" applyProtection="1">
      <alignment horizontal="center"/>
      <protection locked="0"/>
    </xf>
    <xf numFmtId="49" fontId="7" fillId="0" borderId="14" xfId="0" applyNumberFormat="1" applyFont="1" applyBorder="1" applyAlignment="1" applyProtection="1">
      <alignment vertical="top" wrapText="1"/>
      <protection locked="0"/>
    </xf>
    <xf numFmtId="0" fontId="0" fillId="7" borderId="2" xfId="0" applyFill="1" applyBorder="1" applyProtection="1"/>
    <xf numFmtId="0" fontId="5" fillId="16" borderId="2" xfId="0" applyFont="1" applyFill="1" applyBorder="1" applyAlignment="1" applyProtection="1">
      <alignment horizontal="left"/>
    </xf>
    <xf numFmtId="0" fontId="5" fillId="16" borderId="6" xfId="0" applyFont="1" applyFill="1" applyBorder="1" applyAlignment="1" applyProtection="1">
      <alignment horizontal="left" wrapText="1"/>
    </xf>
    <xf numFmtId="0" fontId="5" fillId="16" borderId="2" xfId="0" applyFont="1" applyFill="1" applyBorder="1" applyAlignment="1" applyProtection="1">
      <alignment horizontal="left" wrapText="1"/>
    </xf>
    <xf numFmtId="0" fontId="2" fillId="7" borderId="0" xfId="0" applyFont="1" applyFill="1" applyBorder="1" applyAlignment="1" applyProtection="1">
      <alignment horizontal="center"/>
      <protection hidden="1"/>
    </xf>
    <xf numFmtId="164" fontId="5" fillId="8" borderId="1" xfId="0" applyNumberFormat="1" applyFont="1" applyFill="1" applyBorder="1" applyAlignment="1" applyProtection="1">
      <alignment horizontal="left"/>
      <protection locked="0"/>
    </xf>
    <xf numFmtId="0" fontId="5" fillId="7" borderId="0" xfId="0" applyFont="1" applyFill="1"/>
    <xf numFmtId="0" fontId="5" fillId="7" borderId="2" xfId="0" applyFont="1" applyFill="1" applyBorder="1"/>
    <xf numFmtId="0" fontId="6" fillId="7" borderId="5" xfId="0" applyFont="1" applyFill="1" applyBorder="1"/>
    <xf numFmtId="0" fontId="6" fillId="15" borderId="2" xfId="0" applyFont="1" applyFill="1" applyBorder="1"/>
    <xf numFmtId="0" fontId="5" fillId="15" borderId="2" xfId="0" applyFont="1" applyFill="1" applyBorder="1"/>
    <xf numFmtId="0" fontId="5" fillId="16" borderId="2" xfId="0" applyFont="1" applyFill="1" applyBorder="1"/>
    <xf numFmtId="172" fontId="5" fillId="16" borderId="2" xfId="0" applyNumberFormat="1" applyFont="1" applyFill="1" applyBorder="1"/>
    <xf numFmtId="14" fontId="5" fillId="7" borderId="0" xfId="0" applyNumberFormat="1" applyFont="1" applyFill="1" applyBorder="1" applyAlignment="1" applyProtection="1">
      <alignment horizontal="left"/>
    </xf>
    <xf numFmtId="0" fontId="0" fillId="7" borderId="0" xfId="0" applyFill="1" applyBorder="1" applyAlignment="1" applyProtection="1">
      <alignment horizontal="center"/>
    </xf>
    <xf numFmtId="0" fontId="0" fillId="7" borderId="14" xfId="0" applyFill="1" applyBorder="1" applyAlignment="1" applyProtection="1">
      <alignment horizontal="center"/>
    </xf>
    <xf numFmtId="0" fontId="2" fillId="2" borderId="2" xfId="0" applyFont="1" applyFill="1" applyBorder="1" applyAlignment="1" applyProtection="1">
      <alignment horizontal="center"/>
    </xf>
    <xf numFmtId="0" fontId="8" fillId="0" borderId="2" xfId="0" applyFont="1" applyFill="1" applyBorder="1" applyAlignment="1" applyProtection="1">
      <alignment horizontal="center"/>
      <protection locked="0"/>
    </xf>
    <xf numFmtId="170" fontId="8" fillId="7" borderId="2" xfId="0" applyNumberFormat="1" applyFont="1" applyFill="1" applyBorder="1" applyAlignment="1" applyProtection="1">
      <alignment horizontal="center"/>
    </xf>
    <xf numFmtId="0" fontId="2" fillId="7" borderId="0" xfId="0" applyFont="1" applyFill="1" applyBorder="1" applyAlignment="1" applyProtection="1">
      <alignment horizontal="center"/>
    </xf>
    <xf numFmtId="0" fontId="1" fillId="7" borderId="0" xfId="0" applyFont="1" applyFill="1" applyBorder="1" applyAlignment="1" applyProtection="1"/>
    <xf numFmtId="0" fontId="2" fillId="7" borderId="0" xfId="0" applyFont="1" applyFill="1" applyBorder="1" applyAlignment="1" applyProtection="1"/>
    <xf numFmtId="0" fontId="0" fillId="7" borderId="0" xfId="0" applyFill="1" applyBorder="1" applyAlignment="1" applyProtection="1">
      <alignment horizontal="right"/>
    </xf>
    <xf numFmtId="171" fontId="6" fillId="7" borderId="0" xfId="0" applyNumberFormat="1" applyFont="1" applyFill="1" applyBorder="1" applyAlignment="1" applyProtection="1">
      <alignment horizontal="center"/>
    </xf>
    <xf numFmtId="0" fontId="2" fillId="2" borderId="0" xfId="0" applyFont="1" applyFill="1" applyBorder="1" applyAlignment="1" applyProtection="1">
      <alignment horizontal="left" wrapText="1"/>
    </xf>
    <xf numFmtId="0" fontId="6" fillId="7" borderId="0" xfId="0" applyFont="1" applyFill="1" applyBorder="1" applyAlignment="1" applyProtection="1">
      <alignment horizontal="center"/>
    </xf>
    <xf numFmtId="0" fontId="2" fillId="2" borderId="2" xfId="0" applyFont="1" applyFill="1" applyBorder="1" applyAlignment="1" applyProtection="1">
      <alignment horizontal="center"/>
      <protection hidden="1"/>
    </xf>
    <xf numFmtId="170" fontId="8" fillId="7" borderId="2" xfId="0" applyNumberFormat="1" applyFont="1" applyFill="1" applyBorder="1" applyAlignment="1" applyProtection="1">
      <alignment horizontal="center"/>
      <protection locked="0"/>
    </xf>
    <xf numFmtId="0" fontId="2" fillId="4" borderId="5" xfId="0" applyFont="1" applyFill="1" applyBorder="1" applyAlignment="1" applyProtection="1">
      <alignment horizontal="center"/>
    </xf>
    <xf numFmtId="0" fontId="2" fillId="4" borderId="6" xfId="0" applyFont="1" applyFill="1" applyBorder="1" applyAlignment="1" applyProtection="1">
      <alignment horizontal="center"/>
    </xf>
    <xf numFmtId="0" fontId="1" fillId="2" borderId="0" xfId="0" applyFont="1" applyFill="1" applyBorder="1" applyAlignment="1" applyProtection="1"/>
    <xf numFmtId="0" fontId="2" fillId="2" borderId="0" xfId="0" applyFont="1" applyFill="1" applyBorder="1" applyAlignment="1" applyProtection="1"/>
    <xf numFmtId="0" fontId="0" fillId="7" borderId="0" xfId="0" applyFill="1"/>
    <xf numFmtId="0" fontId="2" fillId="15" borderId="10" xfId="0" applyFont="1" applyFill="1" applyBorder="1" applyProtection="1"/>
    <xf numFmtId="0" fontId="5" fillId="15" borderId="1" xfId="0" applyFont="1" applyFill="1" applyBorder="1" applyAlignment="1" applyProtection="1">
      <alignment horizontal="center"/>
    </xf>
    <xf numFmtId="0" fontId="7" fillId="15" borderId="11" xfId="0" applyFont="1" applyFill="1" applyBorder="1" applyAlignment="1" applyProtection="1">
      <alignment horizontal="center" wrapText="1"/>
    </xf>
    <xf numFmtId="164" fontId="6" fillId="8" borderId="11" xfId="0" applyNumberFormat="1" applyFont="1" applyFill="1" applyBorder="1" applyAlignment="1" applyProtection="1">
      <alignment horizontal="right"/>
      <protection locked="0" hidden="1"/>
    </xf>
    <xf numFmtId="164" fontId="6" fillId="8" borderId="1" xfId="0" applyNumberFormat="1" applyFont="1" applyFill="1" applyBorder="1" applyAlignment="1" applyProtection="1">
      <alignment horizontal="left"/>
      <protection locked="0"/>
    </xf>
    <xf numFmtId="1" fontId="5" fillId="8" borderId="11" xfId="0" applyNumberFormat="1" applyFont="1" applyFill="1" applyBorder="1" applyAlignment="1" applyProtection="1">
      <alignment horizontal="right"/>
      <protection locked="0"/>
    </xf>
    <xf numFmtId="0" fontId="5" fillId="7" borderId="0" xfId="0" applyFont="1" applyFill="1" applyBorder="1" applyProtection="1"/>
    <xf numFmtId="0" fontId="5" fillId="16" borderId="12" xfId="0" quotePrefix="1" applyFont="1" applyFill="1" applyBorder="1" applyAlignment="1" applyProtection="1">
      <alignment horizontal="right"/>
    </xf>
    <xf numFmtId="0" fontId="5" fillId="16" borderId="12" xfId="0" applyFont="1" applyFill="1" applyBorder="1" applyAlignment="1" applyProtection="1">
      <alignment horizontal="right"/>
    </xf>
    <xf numFmtId="0" fontId="5" fillId="16" borderId="14" xfId="0" applyFont="1" applyFill="1" applyBorder="1" applyProtection="1"/>
    <xf numFmtId="164" fontId="5" fillId="16" borderId="13" xfId="0" applyNumberFormat="1" applyFont="1" applyFill="1" applyBorder="1" applyAlignment="1" applyProtection="1">
      <alignment horizontal="left"/>
    </xf>
    <xf numFmtId="0" fontId="6" fillId="16" borderId="11" xfId="0" applyFont="1" applyFill="1" applyBorder="1" applyProtection="1"/>
    <xf numFmtId="1" fontId="5" fillId="8" borderId="2" xfId="0" applyNumberFormat="1" applyFont="1" applyFill="1" applyBorder="1" applyAlignment="1" applyProtection="1">
      <alignment horizontal="center"/>
      <protection locked="0"/>
    </xf>
    <xf numFmtId="0" fontId="5" fillId="2" borderId="10" xfId="0" applyFont="1" applyFill="1" applyBorder="1" applyAlignment="1" applyProtection="1">
      <alignment vertical="top" wrapText="1"/>
    </xf>
    <xf numFmtId="0" fontId="5" fillId="2" borderId="11" xfId="0" applyFont="1" applyFill="1" applyBorder="1" applyAlignment="1" applyProtection="1">
      <alignment horizontal="right"/>
    </xf>
    <xf numFmtId="0" fontId="5" fillId="2" borderId="11" xfId="0" applyFont="1" applyFill="1" applyBorder="1" applyAlignment="1" applyProtection="1"/>
    <xf numFmtId="164" fontId="5" fillId="2" borderId="1" xfId="0" applyNumberFormat="1" applyFont="1" applyFill="1" applyBorder="1" applyAlignment="1" applyProtection="1">
      <alignment horizontal="left"/>
    </xf>
    <xf numFmtId="164" fontId="2" fillId="2" borderId="0" xfId="0" applyNumberFormat="1" applyFont="1" applyFill="1" applyBorder="1" applyAlignment="1" applyProtection="1">
      <alignment horizontal="left"/>
    </xf>
    <xf numFmtId="164" fontId="2" fillId="7" borderId="0" xfId="0" applyNumberFormat="1" applyFont="1" applyFill="1" applyBorder="1" applyAlignment="1" applyProtection="1">
      <alignment horizontal="left"/>
    </xf>
    <xf numFmtId="164" fontId="2" fillId="7" borderId="8" xfId="0" applyNumberFormat="1" applyFont="1" applyFill="1" applyBorder="1" applyAlignment="1" applyProtection="1">
      <alignment horizontal="left"/>
    </xf>
    <xf numFmtId="164" fontId="11" fillId="7" borderId="14" xfId="0" applyNumberFormat="1" applyFont="1" applyFill="1" applyBorder="1" applyAlignment="1" applyProtection="1">
      <alignment horizontal="left"/>
    </xf>
    <xf numFmtId="0" fontId="0" fillId="7" borderId="0" xfId="0" applyFill="1" applyBorder="1"/>
    <xf numFmtId="164" fontId="0" fillId="7" borderId="0" xfId="0" applyNumberFormat="1" applyFill="1" applyBorder="1" applyAlignment="1" applyProtection="1">
      <alignment horizontal="left"/>
    </xf>
    <xf numFmtId="0" fontId="0" fillId="7" borderId="0" xfId="0" applyFill="1" applyBorder="1" applyAlignment="1" applyProtection="1"/>
    <xf numFmtId="0" fontId="5" fillId="7" borderId="0" xfId="0" applyFont="1" applyFill="1" applyBorder="1" applyAlignment="1" applyProtection="1">
      <alignment horizontal="right"/>
    </xf>
    <xf numFmtId="164" fontId="5" fillId="7" borderId="0" xfId="0" applyNumberFormat="1" applyFont="1" applyFill="1" applyBorder="1" applyAlignment="1" applyProtection="1">
      <alignment horizontal="left"/>
    </xf>
    <xf numFmtId="0" fontId="0" fillId="7" borderId="14" xfId="0" applyFill="1" applyBorder="1" applyProtection="1"/>
    <xf numFmtId="0" fontId="8" fillId="8" borderId="2" xfId="0" applyFont="1" applyFill="1" applyBorder="1" applyAlignment="1" applyProtection="1">
      <alignment horizontal="center"/>
      <protection locked="0"/>
    </xf>
    <xf numFmtId="0" fontId="6" fillId="7" borderId="12" xfId="0" applyFont="1" applyFill="1" applyBorder="1" applyProtection="1"/>
    <xf numFmtId="0" fontId="0" fillId="7" borderId="13" xfId="0" applyFill="1" applyBorder="1" applyAlignment="1" applyProtection="1">
      <alignment horizontal="center"/>
    </xf>
    <xf numFmtId="0" fontId="5" fillId="7" borderId="0" xfId="0" applyFont="1" applyFill="1" applyBorder="1" applyAlignment="1">
      <alignment wrapText="1"/>
    </xf>
    <xf numFmtId="0" fontId="5" fillId="7" borderId="0" xfId="0" applyFont="1" applyFill="1" applyBorder="1" applyAlignment="1">
      <alignment horizontal="right" vertical="top"/>
    </xf>
    <xf numFmtId="0" fontId="5" fillId="7" borderId="0" xfId="0" applyFont="1" applyFill="1" applyBorder="1" applyAlignment="1">
      <alignment vertical="top" wrapText="1"/>
    </xf>
    <xf numFmtId="0" fontId="6" fillId="7" borderId="0" xfId="0" applyFont="1" applyFill="1" applyBorder="1" applyAlignment="1">
      <alignment horizontal="right" vertical="top" wrapText="1"/>
    </xf>
    <xf numFmtId="0" fontId="6" fillId="7" borderId="0" xfId="0" applyFont="1" applyFill="1" applyBorder="1" applyAlignment="1">
      <alignment wrapText="1"/>
    </xf>
    <xf numFmtId="0" fontId="5" fillId="7" borderId="0" xfId="0" applyFont="1" applyFill="1" applyBorder="1" applyAlignment="1">
      <alignment horizontal="right" vertical="top" wrapText="1"/>
    </xf>
    <xf numFmtId="0" fontId="24" fillId="7" borderId="0" xfId="0" applyFont="1" applyFill="1" applyBorder="1" applyAlignment="1">
      <alignment horizontal="right" vertical="top" wrapText="1"/>
    </xf>
    <xf numFmtId="0" fontId="23" fillId="7" borderId="0" xfId="20" applyFill="1" applyBorder="1" applyAlignment="1" applyProtection="1">
      <alignment vertical="top" wrapText="1"/>
      <protection locked="0"/>
    </xf>
    <xf numFmtId="1" fontId="5" fillId="2" borderId="10" xfId="0" applyNumberFormat="1" applyFont="1" applyFill="1" applyBorder="1" applyAlignment="1" applyProtection="1">
      <alignment vertical="top" wrapText="1"/>
    </xf>
    <xf numFmtId="0" fontId="6" fillId="0" borderId="11" xfId="0" applyFont="1" applyFill="1" applyBorder="1" applyAlignment="1" applyProtection="1">
      <alignment horizontal="right"/>
    </xf>
    <xf numFmtId="0" fontId="6" fillId="2" borderId="11" xfId="0" applyFont="1" applyFill="1" applyBorder="1" applyAlignment="1" applyProtection="1"/>
    <xf numFmtId="164" fontId="6" fillId="0" borderId="1" xfId="0" applyNumberFormat="1" applyFont="1" applyFill="1" applyBorder="1" applyAlignment="1" applyProtection="1">
      <alignment horizontal="left"/>
    </xf>
    <xf numFmtId="0" fontId="5" fillId="2" borderId="10" xfId="0" applyFont="1" applyFill="1" applyBorder="1" applyAlignment="1" applyProtection="1">
      <alignment horizontal="right" vertical="top" wrapText="1"/>
    </xf>
    <xf numFmtId="0" fontId="7" fillId="15" borderId="10" xfId="0" applyFont="1" applyFill="1" applyBorder="1" applyAlignment="1" applyProtection="1">
      <alignment horizontal="center" vertical="center" wrapText="1"/>
    </xf>
    <xf numFmtId="166" fontId="5" fillId="5" borderId="2" xfId="0" applyNumberFormat="1" applyFont="1" applyFill="1" applyBorder="1" applyAlignment="1" applyProtection="1">
      <alignment horizontal="center" wrapText="1"/>
    </xf>
    <xf numFmtId="0" fontId="0" fillId="7" borderId="0" xfId="0" applyFill="1" applyBorder="1" applyAlignment="1" applyProtection="1">
      <alignment horizontal="left"/>
    </xf>
    <xf numFmtId="166" fontId="5" fillId="16" borderId="2" xfId="0" applyNumberFormat="1" applyFont="1" applyFill="1" applyBorder="1" applyAlignment="1" applyProtection="1">
      <alignment horizontal="center"/>
      <protection hidden="1"/>
    </xf>
    <xf numFmtId="166" fontId="5" fillId="16" borderId="10" xfId="0" applyNumberFormat="1" applyFont="1" applyFill="1" applyBorder="1" applyAlignment="1" applyProtection="1">
      <alignment horizontal="center"/>
      <protection hidden="1"/>
    </xf>
    <xf numFmtId="166" fontId="5" fillId="16" borderId="1" xfId="0" applyNumberFormat="1" applyFont="1" applyFill="1" applyBorder="1" applyAlignment="1" applyProtection="1">
      <alignment horizontal="center"/>
      <protection hidden="1"/>
    </xf>
    <xf numFmtId="166" fontId="5" fillId="16" borderId="12" xfId="0" applyNumberFormat="1" applyFont="1" applyFill="1" applyBorder="1" applyAlignment="1" applyProtection="1">
      <alignment horizontal="center"/>
      <protection hidden="1"/>
    </xf>
    <xf numFmtId="166" fontId="5" fillId="16" borderId="13" xfId="0" applyNumberFormat="1" applyFont="1" applyFill="1" applyBorder="1" applyAlignment="1" applyProtection="1">
      <alignment horizontal="center"/>
      <protection hidden="1"/>
    </xf>
    <xf numFmtId="0" fontId="5" fillId="16" borderId="12" xfId="0" applyNumberFormat="1" applyFont="1" applyFill="1" applyBorder="1" applyAlignment="1" applyProtection="1">
      <alignment horizontal="center"/>
      <protection hidden="1"/>
    </xf>
    <xf numFmtId="166" fontId="5" fillId="16" borderId="13" xfId="0" applyNumberFormat="1" applyFont="1" applyFill="1" applyBorder="1" applyProtection="1">
      <protection hidden="1"/>
    </xf>
    <xf numFmtId="0" fontId="5" fillId="16" borderId="10" xfId="0" applyNumberFormat="1" applyFont="1" applyFill="1" applyBorder="1" applyAlignment="1" applyProtection="1">
      <alignment horizontal="center"/>
      <protection hidden="1"/>
    </xf>
    <xf numFmtId="166" fontId="5" fillId="16" borderId="1" xfId="0" applyNumberFormat="1" applyFont="1" applyFill="1" applyBorder="1" applyProtection="1">
      <protection hidden="1"/>
    </xf>
    <xf numFmtId="0" fontId="5" fillId="16" borderId="7" xfId="0" applyNumberFormat="1" applyFont="1" applyFill="1" applyBorder="1" applyAlignment="1" applyProtection="1">
      <alignment horizontal="center"/>
      <protection hidden="1"/>
    </xf>
    <xf numFmtId="166" fontId="5" fillId="16" borderId="9" xfId="0" applyNumberFormat="1" applyFont="1" applyFill="1" applyBorder="1" applyProtection="1">
      <protection hidden="1"/>
    </xf>
    <xf numFmtId="0" fontId="5" fillId="16" borderId="3" xfId="0" applyNumberFormat="1" applyFont="1" applyFill="1" applyBorder="1" applyAlignment="1" applyProtection="1">
      <alignment horizontal="center"/>
      <protection hidden="1"/>
    </xf>
    <xf numFmtId="166" fontId="5" fillId="16" borderId="4" xfId="0" applyNumberFormat="1" applyFont="1" applyFill="1" applyBorder="1" applyProtection="1">
      <protection hidden="1"/>
    </xf>
    <xf numFmtId="0" fontId="5" fillId="16" borderId="10" xfId="0" applyFont="1" applyFill="1" applyBorder="1" applyAlignment="1" applyProtection="1">
      <alignment horizontal="center"/>
      <protection hidden="1"/>
    </xf>
    <xf numFmtId="167" fontId="5" fillId="16" borderId="11" xfId="0" applyNumberFormat="1" applyFont="1" applyFill="1" applyBorder="1" applyAlignment="1" applyProtection="1">
      <alignment horizontal="right"/>
      <protection hidden="1"/>
    </xf>
    <xf numFmtId="1" fontId="6" fillId="16" borderId="11" xfId="0" applyNumberFormat="1" applyFont="1" applyFill="1" applyBorder="1" applyAlignment="1" applyProtection="1">
      <alignment horizontal="center"/>
      <protection hidden="1"/>
    </xf>
    <xf numFmtId="164" fontId="5" fillId="16" borderId="1" xfId="0" applyNumberFormat="1" applyFont="1" applyFill="1" applyBorder="1" applyAlignment="1" applyProtection="1">
      <alignment horizontal="left"/>
      <protection hidden="1"/>
    </xf>
    <xf numFmtId="0" fontId="7" fillId="8" borderId="11" xfId="0" applyFont="1" applyFill="1" applyBorder="1" applyAlignment="1" applyProtection="1">
      <alignment horizontal="center" wrapText="1"/>
    </xf>
    <xf numFmtId="0" fontId="7" fillId="8" borderId="10" xfId="0" applyFont="1" applyFill="1" applyBorder="1" applyAlignment="1" applyProtection="1">
      <alignment horizontal="center" vertical="center" wrapText="1"/>
    </xf>
    <xf numFmtId="0" fontId="0" fillId="7" borderId="0" xfId="0" applyFill="1" applyBorder="1" applyAlignment="1" applyProtection="1">
      <alignment horizontal="center"/>
    </xf>
    <xf numFmtId="0" fontId="6" fillId="7" borderId="0" xfId="0" applyFont="1" applyFill="1" applyBorder="1" applyAlignment="1" applyProtection="1">
      <alignment horizontal="center"/>
    </xf>
    <xf numFmtId="0" fontId="6" fillId="7" borderId="0" xfId="0" applyFont="1" applyFill="1" applyBorder="1" applyAlignment="1">
      <alignment vertical="top" wrapText="1"/>
    </xf>
    <xf numFmtId="0" fontId="5" fillId="7" borderId="0" xfId="0" applyFont="1" applyFill="1" applyBorder="1" applyAlignment="1" applyProtection="1">
      <alignment wrapText="1"/>
    </xf>
    <xf numFmtId="0" fontId="6" fillId="7" borderId="0" xfId="0" applyFont="1" applyFill="1" applyBorder="1" applyAlignment="1">
      <alignment horizontal="right" vertical="top"/>
    </xf>
    <xf numFmtId="0" fontId="11" fillId="7" borderId="0" xfId="0" applyFont="1" applyFill="1" applyBorder="1" applyProtection="1"/>
    <xf numFmtId="0" fontId="7" fillId="15" borderId="1" xfId="0" applyFont="1" applyFill="1" applyBorder="1" applyAlignment="1" applyProtection="1">
      <alignment horizontal="center" wrapText="1"/>
    </xf>
    <xf numFmtId="0" fontId="7" fillId="15" borderId="2" xfId="0" applyFont="1" applyFill="1" applyBorder="1" applyAlignment="1" applyProtection="1">
      <alignment horizontal="center" wrapText="1"/>
      <protection hidden="1"/>
    </xf>
    <xf numFmtId="0" fontId="7" fillId="15" borderId="2" xfId="0" applyFont="1" applyFill="1" applyBorder="1" applyAlignment="1" applyProtection="1">
      <alignment wrapText="1"/>
      <protection hidden="1"/>
    </xf>
    <xf numFmtId="2" fontId="7" fillId="15" borderId="2" xfId="0" applyNumberFormat="1" applyFont="1" applyFill="1" applyBorder="1" applyAlignment="1" applyProtection="1">
      <alignment horizontal="center" wrapText="1"/>
      <protection hidden="1"/>
    </xf>
    <xf numFmtId="2" fontId="8" fillId="15" borderId="2" xfId="0" applyNumberFormat="1" applyFont="1" applyFill="1" applyBorder="1" applyAlignment="1" applyProtection="1">
      <alignment horizontal="center"/>
      <protection hidden="1"/>
    </xf>
    <xf numFmtId="2" fontId="2" fillId="15" borderId="2" xfId="0" applyNumberFormat="1" applyFont="1" applyFill="1" applyBorder="1" applyAlignment="1" applyProtection="1">
      <alignment horizontal="center"/>
      <protection hidden="1"/>
    </xf>
    <xf numFmtId="2" fontId="2" fillId="15" borderId="2" xfId="0" applyNumberFormat="1" applyFont="1" applyFill="1" applyBorder="1" applyAlignment="1" applyProtection="1">
      <alignment horizontal="center" wrapText="1"/>
      <protection hidden="1"/>
    </xf>
    <xf numFmtId="0" fontId="5" fillId="7" borderId="0" xfId="0" applyFont="1" applyFill="1" applyBorder="1" applyAlignment="1" applyProtection="1"/>
    <xf numFmtId="0" fontId="5" fillId="0" borderId="0" xfId="0" applyFont="1"/>
    <xf numFmtId="2" fontId="5" fillId="7" borderId="0" xfId="0" applyNumberFormat="1" applyFont="1" applyFill="1" applyBorder="1" applyAlignment="1" applyProtection="1">
      <alignment horizontal="center"/>
    </xf>
    <xf numFmtId="169" fontId="5" fillId="7" borderId="0" xfId="0" applyNumberFormat="1" applyFont="1" applyFill="1" applyBorder="1" applyProtection="1"/>
    <xf numFmtId="170" fontId="5" fillId="7" borderId="0" xfId="0" applyNumberFormat="1" applyFont="1" applyFill="1" applyBorder="1" applyAlignment="1" applyProtection="1"/>
    <xf numFmtId="2" fontId="5" fillId="7" borderId="0" xfId="0" applyNumberFormat="1" applyFont="1" applyFill="1" applyBorder="1" applyAlignment="1" applyProtection="1"/>
    <xf numFmtId="0" fontId="5" fillId="7" borderId="0" xfId="0" applyFont="1" applyFill="1" applyBorder="1" applyAlignment="1" applyProtection="1">
      <alignment horizontal="center"/>
    </xf>
    <xf numFmtId="0" fontId="5" fillId="0" borderId="0" xfId="0" applyFont="1" applyProtection="1"/>
    <xf numFmtId="171" fontId="5" fillId="7" borderId="0" xfId="0" applyNumberFormat="1" applyFont="1" applyFill="1" applyBorder="1" applyAlignment="1" applyProtection="1"/>
    <xf numFmtId="0" fontId="25" fillId="0" borderId="0" xfId="0" applyFont="1"/>
    <xf numFmtId="0" fontId="5" fillId="7" borderId="0" xfId="0" applyFont="1" applyFill="1" applyProtection="1"/>
    <xf numFmtId="0" fontId="0" fillId="7" borderId="0" xfId="0" applyFill="1" applyBorder="1" applyAlignment="1" applyProtection="1">
      <alignment horizontal="center"/>
    </xf>
    <xf numFmtId="0" fontId="26" fillId="7" borderId="0" xfId="0" applyFont="1" applyFill="1" applyProtection="1"/>
    <xf numFmtId="0" fontId="28" fillId="7" borderId="0" xfId="0" applyFont="1" applyFill="1" applyProtection="1"/>
    <xf numFmtId="0" fontId="5" fillId="0" borderId="0" xfId="0" applyFont="1" applyBorder="1" applyProtection="1"/>
    <xf numFmtId="0" fontId="0" fillId="7" borderId="0" xfId="0" applyFill="1" applyBorder="1" applyAlignment="1" applyProtection="1">
      <alignment horizontal="center"/>
      <protection locked="0"/>
    </xf>
    <xf numFmtId="0" fontId="29" fillId="7" borderId="0" xfId="0" applyFont="1" applyFill="1" applyBorder="1" applyAlignment="1" applyProtection="1"/>
    <xf numFmtId="0" fontId="5" fillId="7" borderId="14" xfId="0" applyFont="1" applyFill="1" applyBorder="1" applyAlignment="1" applyProtection="1"/>
    <xf numFmtId="0" fontId="29" fillId="7" borderId="14" xfId="0" applyFont="1" applyFill="1" applyBorder="1" applyAlignment="1" applyProtection="1"/>
    <xf numFmtId="0" fontId="6" fillId="15" borderId="2" xfId="0" applyFont="1" applyFill="1" applyBorder="1" applyAlignment="1" applyProtection="1">
      <alignment horizontal="left"/>
    </xf>
    <xf numFmtId="14" fontId="5" fillId="8" borderId="10" xfId="0" applyNumberFormat="1" applyFont="1" applyFill="1" applyBorder="1" applyAlignment="1" applyProtection="1">
      <alignment horizontal="left"/>
      <protection locked="0"/>
    </xf>
    <xf numFmtId="14" fontId="5" fillId="8" borderId="11" xfId="0" applyNumberFormat="1" applyFont="1" applyFill="1" applyBorder="1" applyAlignment="1" applyProtection="1">
      <alignment horizontal="left"/>
      <protection locked="0"/>
    </xf>
    <xf numFmtId="14" fontId="5" fillId="8" borderId="1" xfId="0" applyNumberFormat="1" applyFont="1" applyFill="1" applyBorder="1" applyAlignment="1" applyProtection="1">
      <alignment horizontal="left"/>
      <protection locked="0"/>
    </xf>
    <xf numFmtId="0" fontId="5" fillId="16" borderId="12" xfId="0" applyFont="1" applyFill="1" applyBorder="1" applyAlignment="1" applyProtection="1">
      <alignment horizontal="left" wrapText="1"/>
    </xf>
    <xf numFmtId="0" fontId="5" fillId="16" borderId="7" xfId="0" applyFont="1" applyFill="1" applyBorder="1" applyAlignment="1" applyProtection="1">
      <alignment horizontal="left" wrapText="1"/>
    </xf>
    <xf numFmtId="49" fontId="5" fillId="8" borderId="2" xfId="0" applyNumberFormat="1" applyFont="1" applyFill="1" applyBorder="1" applyAlignment="1" applyProtection="1">
      <alignment horizontal="left"/>
      <protection locked="0"/>
    </xf>
    <xf numFmtId="0" fontId="5" fillId="8" borderId="2" xfId="0" applyFont="1" applyFill="1" applyBorder="1" applyAlignment="1" applyProtection="1">
      <alignment horizontal="left"/>
      <protection locked="0"/>
    </xf>
    <xf numFmtId="0" fontId="2" fillId="3" borderId="10" xfId="0" applyFont="1" applyFill="1" applyBorder="1" applyAlignment="1" applyProtection="1">
      <alignment horizontal="left"/>
      <protection locked="0"/>
    </xf>
    <xf numFmtId="0" fontId="2" fillId="3" borderId="11" xfId="0" applyFont="1" applyFill="1" applyBorder="1" applyAlignment="1" applyProtection="1">
      <alignment horizontal="left"/>
      <protection locked="0"/>
    </xf>
    <xf numFmtId="0" fontId="2" fillId="3" borderId="1" xfId="0" applyFont="1" applyFill="1" applyBorder="1" applyAlignment="1" applyProtection="1">
      <alignment horizontal="left"/>
      <protection locked="0"/>
    </xf>
    <xf numFmtId="0" fontId="5" fillId="7" borderId="0" xfId="0" applyFont="1" applyFill="1" applyBorder="1" applyAlignment="1" applyProtection="1">
      <alignment horizontal="left" vertical="top" wrapText="1"/>
    </xf>
    <xf numFmtId="0" fontId="2" fillId="7" borderId="0" xfId="0" applyFont="1" applyFill="1" applyBorder="1" applyAlignment="1" applyProtection="1">
      <alignment horizontal="center"/>
    </xf>
    <xf numFmtId="0" fontId="3" fillId="2" borderId="0" xfId="0" applyFont="1" applyFill="1" applyBorder="1" applyAlignment="1" applyProtection="1">
      <alignment horizontal="center"/>
    </xf>
    <xf numFmtId="0" fontId="4" fillId="2" borderId="0" xfId="0" applyFont="1" applyFill="1" applyBorder="1" applyAlignment="1" applyProtection="1"/>
    <xf numFmtId="0" fontId="6" fillId="0" borderId="0" xfId="0" applyFont="1" applyFill="1" applyBorder="1" applyAlignment="1" applyProtection="1">
      <alignment horizontal="center"/>
    </xf>
    <xf numFmtId="0" fontId="2" fillId="2" borderId="10" xfId="0" applyFont="1" applyFill="1" applyBorder="1" applyAlignment="1" applyProtection="1">
      <alignment horizontal="left"/>
    </xf>
    <xf numFmtId="0" fontId="2" fillId="2" borderId="1" xfId="0" applyFont="1" applyFill="1" applyBorder="1" applyAlignment="1" applyProtection="1">
      <alignment horizontal="left"/>
    </xf>
    <xf numFmtId="0" fontId="6" fillId="0" borderId="10" xfId="0" applyFont="1" applyFill="1" applyBorder="1" applyAlignment="1" applyProtection="1">
      <alignment horizontal="left"/>
    </xf>
    <xf numFmtId="0" fontId="6" fillId="0" borderId="11" xfId="0" applyFont="1" applyFill="1" applyBorder="1" applyAlignment="1" applyProtection="1">
      <alignment horizontal="left"/>
    </xf>
    <xf numFmtId="0" fontId="6" fillId="0" borderId="1" xfId="0" applyFont="1" applyFill="1" applyBorder="1" applyAlignment="1" applyProtection="1">
      <alignment horizontal="left"/>
    </xf>
    <xf numFmtId="0" fontId="6" fillId="0" borderId="10" xfId="0" applyNumberFormat="1" applyFont="1" applyFill="1" applyBorder="1" applyAlignment="1" applyProtection="1">
      <alignment horizontal="left"/>
    </xf>
    <xf numFmtId="0" fontId="6" fillId="0" borderId="11" xfId="0" applyNumberFormat="1" applyFont="1" applyFill="1" applyBorder="1" applyAlignment="1" applyProtection="1">
      <alignment horizontal="left"/>
    </xf>
    <xf numFmtId="0" fontId="6" fillId="0" borderId="1" xfId="0" applyNumberFormat="1" applyFont="1" applyFill="1" applyBorder="1" applyAlignment="1" applyProtection="1">
      <alignment horizontal="left"/>
    </xf>
    <xf numFmtId="171" fontId="6" fillId="7" borderId="0" xfId="0" applyNumberFormat="1" applyFont="1" applyFill="1" applyBorder="1" applyAlignment="1" applyProtection="1">
      <alignment horizontal="center"/>
    </xf>
    <xf numFmtId="0" fontId="5" fillId="2" borderId="12" xfId="0" applyFont="1" applyFill="1" applyBorder="1" applyAlignment="1" applyProtection="1">
      <alignment horizontal="center" wrapText="1"/>
    </xf>
    <xf numFmtId="0" fontId="5" fillId="2" borderId="14" xfId="0" applyFont="1" applyFill="1" applyBorder="1" applyAlignment="1" applyProtection="1">
      <alignment horizontal="center" wrapText="1"/>
    </xf>
    <xf numFmtId="0" fontId="5" fillId="2" borderId="7" xfId="0" applyFont="1" applyFill="1" applyBorder="1" applyAlignment="1" applyProtection="1">
      <alignment horizontal="center" wrapText="1"/>
    </xf>
    <xf numFmtId="0" fontId="5" fillId="2" borderId="8" xfId="0" applyFont="1" applyFill="1" applyBorder="1" applyAlignment="1" applyProtection="1">
      <alignment horizontal="center" wrapText="1"/>
    </xf>
    <xf numFmtId="0" fontId="2" fillId="0" borderId="2" xfId="0" applyFont="1" applyBorder="1" applyAlignment="1" applyProtection="1">
      <alignment horizontal="center"/>
    </xf>
    <xf numFmtId="0" fontId="2" fillId="7" borderId="12" xfId="0" applyFont="1" applyFill="1" applyBorder="1" applyAlignment="1" applyProtection="1">
      <alignment horizontal="center"/>
    </xf>
    <xf numFmtId="0" fontId="2" fillId="7" borderId="13" xfId="0" applyFont="1" applyFill="1" applyBorder="1" applyAlignment="1" applyProtection="1">
      <alignment horizontal="center"/>
    </xf>
    <xf numFmtId="0" fontId="8" fillId="7" borderId="2" xfId="0" applyFont="1" applyFill="1" applyBorder="1" applyAlignment="1" applyProtection="1">
      <alignment horizontal="center"/>
    </xf>
    <xf numFmtId="0" fontId="2" fillId="2" borderId="2" xfId="0" applyFont="1" applyFill="1" applyBorder="1" applyAlignment="1" applyProtection="1">
      <alignment horizontal="center"/>
    </xf>
    <xf numFmtId="0" fontId="8" fillId="0" borderId="2" xfId="0" applyFont="1" applyFill="1" applyBorder="1" applyAlignment="1" applyProtection="1">
      <alignment horizontal="center"/>
      <protection locked="0"/>
    </xf>
    <xf numFmtId="0" fontId="8" fillId="0" borderId="2" xfId="0" applyFont="1" applyFill="1" applyBorder="1" applyAlignment="1" applyProtection="1">
      <protection locked="0"/>
    </xf>
    <xf numFmtId="0" fontId="9" fillId="2" borderId="0" xfId="0" applyFont="1" applyFill="1" applyBorder="1" applyAlignment="1" applyProtection="1">
      <alignment horizontal="center"/>
      <protection hidden="1"/>
    </xf>
    <xf numFmtId="0" fontId="8" fillId="8" borderId="10" xfId="0" applyFont="1" applyFill="1" applyBorder="1" applyAlignment="1" applyProtection="1">
      <alignment horizontal="center"/>
      <protection locked="0"/>
    </xf>
    <xf numFmtId="0" fontId="8" fillId="8" borderId="1" xfId="0" applyFont="1" applyFill="1" applyBorder="1" applyAlignment="1" applyProtection="1">
      <alignment horizontal="center"/>
      <protection locked="0"/>
    </xf>
    <xf numFmtId="0" fontId="2" fillId="2" borderId="0" xfId="0" applyFont="1" applyFill="1" applyBorder="1" applyAlignment="1" applyProtection="1">
      <alignment horizontal="center" vertical="top" wrapText="1"/>
    </xf>
    <xf numFmtId="0" fontId="2" fillId="2" borderId="2" xfId="0" applyFont="1" applyFill="1" applyBorder="1" applyAlignment="1" applyProtection="1">
      <alignment horizontal="center"/>
      <protection hidden="1"/>
    </xf>
    <xf numFmtId="0" fontId="2" fillId="2" borderId="2" xfId="0" applyFont="1" applyFill="1" applyBorder="1" applyAlignment="1" applyProtection="1">
      <alignment horizontal="left"/>
    </xf>
    <xf numFmtId="170" fontId="8" fillId="7" borderId="2" xfId="0" applyNumberFormat="1" applyFont="1" applyFill="1" applyBorder="1" applyAlignment="1" applyProtection="1">
      <alignment horizontal="center"/>
      <protection locked="0"/>
    </xf>
    <xf numFmtId="170" fontId="8" fillId="7" borderId="2" xfId="0" applyNumberFormat="1" applyFont="1" applyFill="1" applyBorder="1" applyAlignment="1" applyProtection="1">
      <alignment horizontal="center"/>
    </xf>
    <xf numFmtId="0" fontId="0" fillId="7" borderId="14" xfId="0" applyFill="1" applyBorder="1" applyAlignment="1" applyProtection="1">
      <alignment horizontal="center"/>
      <protection locked="0"/>
    </xf>
    <xf numFmtId="0" fontId="0" fillId="7" borderId="0" xfId="0" applyFill="1" applyBorder="1" applyAlignment="1" applyProtection="1">
      <alignment horizontal="center"/>
      <protection locked="0"/>
    </xf>
    <xf numFmtId="0" fontId="0" fillId="7" borderId="8" xfId="0" applyFill="1" applyBorder="1" applyAlignment="1" applyProtection="1">
      <alignment horizontal="center"/>
      <protection locked="0"/>
    </xf>
    <xf numFmtId="0" fontId="0" fillId="7" borderId="0" xfId="0" applyFill="1" applyAlignment="1" applyProtection="1">
      <alignment horizontal="center"/>
      <protection locked="0"/>
    </xf>
    <xf numFmtId="0" fontId="6" fillId="7" borderId="0" xfId="0" applyFont="1" applyFill="1" applyBorder="1" applyAlignment="1" applyProtection="1">
      <alignment horizontal="center"/>
      <protection locked="0"/>
    </xf>
    <xf numFmtId="0" fontId="6" fillId="7" borderId="8" xfId="0" applyFont="1" applyFill="1" applyBorder="1" applyAlignment="1" applyProtection="1">
      <alignment horizontal="center"/>
      <protection locked="0"/>
    </xf>
    <xf numFmtId="0" fontId="7" fillId="7" borderId="0" xfId="0" applyFont="1" applyFill="1" applyBorder="1" applyAlignment="1" applyProtection="1">
      <alignment vertical="top" wrapText="1"/>
    </xf>
    <xf numFmtId="0" fontId="0" fillId="0" borderId="0" xfId="0" applyAlignment="1"/>
    <xf numFmtId="0" fontId="2" fillId="4" borderId="5" xfId="0" applyFont="1" applyFill="1" applyBorder="1" applyAlignment="1" applyProtection="1">
      <alignment horizontal="center"/>
    </xf>
    <xf numFmtId="0" fontId="2" fillId="4" borderId="6" xfId="0" applyFont="1" applyFill="1" applyBorder="1" applyAlignment="1" applyProtection="1">
      <alignment horizontal="center"/>
    </xf>
    <xf numFmtId="0" fontId="2" fillId="4" borderId="6" xfId="0" applyFont="1" applyFill="1" applyBorder="1" applyAlignment="1" applyProtection="1"/>
    <xf numFmtId="0" fontId="22" fillId="7" borderId="0" xfId="0" applyFont="1" applyFill="1" applyBorder="1" applyAlignment="1" applyProtection="1">
      <alignment horizontal="center" vertical="center"/>
    </xf>
    <xf numFmtId="0" fontId="0" fillId="7" borderId="0" xfId="0" applyFill="1" applyBorder="1" applyAlignment="1" applyProtection="1">
      <alignment horizontal="center"/>
    </xf>
    <xf numFmtId="0" fontId="6" fillId="7" borderId="0" xfId="0" applyFont="1" applyFill="1" applyBorder="1" applyAlignment="1" applyProtection="1">
      <alignment horizontal="center"/>
    </xf>
    <xf numFmtId="0" fontId="7" fillId="8" borderId="10" xfId="0" applyFont="1" applyFill="1" applyBorder="1" applyAlignment="1" applyProtection="1">
      <alignment horizontal="center" wrapText="1"/>
    </xf>
    <xf numFmtId="0" fontId="7" fillId="8" borderId="1" xfId="0" applyFont="1" applyFill="1" applyBorder="1" applyAlignment="1" applyProtection="1">
      <alignment horizontal="center" wrapText="1"/>
    </xf>
    <xf numFmtId="0" fontId="7" fillId="8" borderId="10" xfId="0" applyFont="1" applyFill="1" applyBorder="1" applyAlignment="1" applyProtection="1">
      <alignment horizontal="left" wrapText="1"/>
    </xf>
    <xf numFmtId="0" fontId="7" fillId="8" borderId="11" xfId="0" applyFont="1" applyFill="1" applyBorder="1" applyAlignment="1" applyProtection="1">
      <alignment horizontal="left"/>
    </xf>
    <xf numFmtId="0" fontId="7" fillId="8" borderId="1" xfId="0" applyFont="1" applyFill="1" applyBorder="1" applyAlignment="1" applyProtection="1">
      <alignment horizontal="left"/>
    </xf>
    <xf numFmtId="0" fontId="7" fillId="15" borderId="10" xfId="0" applyFont="1" applyFill="1" applyBorder="1" applyAlignment="1" applyProtection="1">
      <alignment horizontal="center" wrapText="1"/>
    </xf>
    <xf numFmtId="0" fontId="7" fillId="15" borderId="1" xfId="0" applyFont="1" applyFill="1" applyBorder="1" applyAlignment="1" applyProtection="1">
      <alignment horizontal="center"/>
    </xf>
    <xf numFmtId="0" fontId="7" fillId="8" borderId="1" xfId="0" applyFont="1" applyFill="1" applyBorder="1" applyAlignment="1" applyProtection="1">
      <alignment horizontal="center"/>
    </xf>
    <xf numFmtId="0" fontId="11" fillId="15" borderId="10" xfId="0" applyFont="1" applyFill="1" applyBorder="1" applyAlignment="1" applyProtection="1">
      <alignment horizontal="center" wrapText="1"/>
    </xf>
    <xf numFmtId="0" fontId="11" fillId="15" borderId="1" xfId="0" applyFont="1" applyFill="1" applyBorder="1" applyAlignment="1" applyProtection="1"/>
    <xf numFmtId="2" fontId="7" fillId="15" borderId="10" xfId="0" applyNumberFormat="1" applyFont="1" applyFill="1" applyBorder="1" applyAlignment="1" applyProtection="1">
      <alignment horizontal="center" wrapText="1"/>
    </xf>
    <xf numFmtId="2" fontId="7" fillId="15" borderId="11" xfId="0" applyNumberFormat="1" applyFont="1" applyFill="1" applyBorder="1" applyAlignment="1" applyProtection="1">
      <alignment horizontal="center" wrapText="1"/>
    </xf>
    <xf numFmtId="2" fontId="7" fillId="15" borderId="1" xfId="0" applyNumberFormat="1" applyFont="1" applyFill="1" applyBorder="1" applyAlignment="1" applyProtection="1">
      <alignment horizontal="center" wrapText="1"/>
    </xf>
    <xf numFmtId="0" fontId="6" fillId="7" borderId="12" xfId="0" applyFont="1" applyFill="1" applyBorder="1" applyAlignment="1" applyProtection="1">
      <alignment horizontal="left"/>
    </xf>
    <xf numFmtId="0" fontId="6" fillId="7" borderId="14" xfId="0" applyFont="1" applyFill="1" applyBorder="1" applyAlignment="1" applyProtection="1">
      <alignment horizontal="left"/>
    </xf>
    <xf numFmtId="0" fontId="6" fillId="7" borderId="13" xfId="0" applyFont="1" applyFill="1" applyBorder="1" applyAlignment="1" applyProtection="1">
      <alignment horizontal="left"/>
    </xf>
  </cellXfs>
  <cellStyles count="21">
    <cellStyle name="% abgeschlossen" xfId="12" xr:uid="{00000000-0005-0000-0000-000000000000}"/>
    <cellStyle name="Aktivität" xfId="3" xr:uid="{00000000-0005-0000-0000-000001000000}"/>
    <cellStyle name="Bezeichnung" xfId="9" xr:uid="{00000000-0005-0000-0000-000002000000}"/>
    <cellStyle name="Erklärender Text 2" xfId="17" xr:uid="{00000000-0005-0000-0000-000003000000}"/>
    <cellStyle name="Legende &quot;Tatsächlich&quot;" xfId="13" xr:uid="{00000000-0005-0000-0000-000004000000}"/>
    <cellStyle name="Legende zu &quot;% abgeschlossen (hinter dem Plan)&quot;" xfId="10" xr:uid="{00000000-0005-0000-0000-000005000000}"/>
    <cellStyle name="Legende zu &quot;tatsächlich (hinter dem Plan)&quot;" xfId="11" xr:uid="{00000000-0005-0000-0000-000006000000}"/>
    <cellStyle name="Link" xfId="20" builtinId="8"/>
    <cellStyle name="Planlegende" xfId="14" xr:uid="{00000000-0005-0000-0000-000008000000}"/>
    <cellStyle name="Projektüberschriften" xfId="7" xr:uid="{00000000-0005-0000-0000-000009000000}"/>
    <cellStyle name="Prozent abgeschlossen" xfId="2" xr:uid="{00000000-0005-0000-0000-00000A000000}"/>
    <cellStyle name="Standard" xfId="0" builtinId="0"/>
    <cellStyle name="Standard 2" xfId="1" xr:uid="{00000000-0005-0000-0000-00000C000000}"/>
    <cellStyle name="Steuerelement zum Hervorheben von Zeiträumen" xfId="16" xr:uid="{00000000-0005-0000-0000-00000D000000}"/>
    <cellStyle name="Überschrift 1 2" xfId="18" xr:uid="{00000000-0005-0000-0000-00000E000000}"/>
    <cellStyle name="Überschrift 2 2" xfId="6" xr:uid="{00000000-0005-0000-0000-00000F000000}"/>
    <cellStyle name="Überschrift 3 2" xfId="5" xr:uid="{00000000-0005-0000-0000-000010000000}"/>
    <cellStyle name="Überschrift 4 2" xfId="8" xr:uid="{00000000-0005-0000-0000-000011000000}"/>
    <cellStyle name="Überschrift 5" xfId="19" xr:uid="{00000000-0005-0000-0000-000012000000}"/>
    <cellStyle name="Überschriften für Zeiträume" xfId="4" xr:uid="{00000000-0005-0000-0000-000013000000}"/>
    <cellStyle name="Zeitraumwert" xfId="15" xr:uid="{00000000-0005-0000-0000-000014000000}"/>
  </cellStyles>
  <dxfs count="228">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ill>
        <patternFill>
          <bgColor theme="0" tint="-4.9989318521683403E-2"/>
        </patternFill>
      </fill>
    </dxf>
    <dxf>
      <font>
        <color rgb="FFFF000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ont>
        <color rgb="FFFF0000"/>
      </font>
      <fill>
        <patternFill patternType="none">
          <bgColor auto="1"/>
        </patternFill>
      </fill>
    </dxf>
    <dxf>
      <font>
        <color rgb="FFFF5050"/>
      </font>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ill>
        <patternFill>
          <bgColor theme="0" tint="-4.9989318521683403E-2"/>
        </patternFill>
      </fill>
    </dxf>
    <dxf>
      <font>
        <color rgb="FFFF0000"/>
      </font>
    </dxf>
    <dxf>
      <font>
        <color rgb="FFFF0000"/>
      </font>
      <fill>
        <patternFill patternType="none">
          <bgColor auto="1"/>
        </patternFill>
      </fill>
    </dxf>
    <dxf>
      <font>
        <color rgb="FFFF5050"/>
      </font>
    </dxf>
    <dxf>
      <fill>
        <patternFill>
          <bgColor theme="0" tint="-4.9989318521683403E-2"/>
        </patternFill>
      </fill>
    </dxf>
    <dxf>
      <font>
        <b/>
        <i val="0"/>
        <color rgb="FFFF5050"/>
      </font>
    </dxf>
    <dxf>
      <fill>
        <patternFill>
          <bgColor rgb="FF99CCFF"/>
        </patternFill>
      </fill>
    </dxf>
    <dxf>
      <font>
        <color theme="0"/>
      </font>
    </dxf>
    <dxf>
      <font>
        <b/>
        <i val="0"/>
        <color rgb="FFFF5050"/>
      </font>
    </dxf>
    <dxf>
      <fill>
        <patternFill>
          <bgColor rgb="FF99CCFF"/>
        </patternFill>
      </fill>
    </dxf>
    <dxf>
      <fill>
        <patternFill>
          <bgColor rgb="FF99CCFF"/>
        </patternFill>
      </fill>
    </dxf>
    <dxf>
      <fill>
        <patternFill patternType="solid">
          <bgColor rgb="FF99CCFF"/>
        </patternFill>
      </fill>
      <border>
        <left style="thin">
          <color rgb="FFFF0000"/>
        </left>
        <right style="thin">
          <color rgb="FFFF0000"/>
        </right>
        <top style="thin">
          <color rgb="FFFF0000"/>
        </top>
        <bottom style="thin">
          <color rgb="FFFF0000"/>
        </bottom>
      </border>
    </dxf>
    <dxf>
      <fill>
        <patternFill>
          <bgColor rgb="FF99CCFF"/>
        </patternFill>
      </fill>
    </dxf>
    <dxf>
      <font>
        <color theme="0"/>
      </font>
    </dxf>
    <dxf>
      <font>
        <color auto="1"/>
      </font>
      <fill>
        <patternFill patternType="none">
          <bgColor auto="1"/>
        </patternFill>
      </fill>
      <border>
        <left style="thin">
          <color rgb="FFFF0000"/>
        </left>
        <right style="thin">
          <color rgb="FFFF0000"/>
        </right>
        <top style="thin">
          <color rgb="FFFF0000"/>
        </top>
        <bottom style="thin">
          <color rgb="FFFF0000"/>
        </bottom>
      </border>
    </dxf>
    <dxf>
      <font>
        <color rgb="FFFF0000"/>
      </font>
    </dxf>
    <dxf>
      <font>
        <color rgb="FFFF0000"/>
      </font>
    </dxf>
    <dxf>
      <fill>
        <patternFill>
          <bgColor theme="0" tint="-4.9989318521683403E-2"/>
        </patternFill>
      </fill>
    </dxf>
    <dxf>
      <font>
        <color rgb="FFFF0000"/>
      </font>
    </dxf>
  </dxfs>
  <tableStyles count="0" defaultTableStyle="TableStyleMedium9" defaultPivotStyle="PivotStyleLight16"/>
  <colors>
    <mruColors>
      <color rgb="FF99CCFF"/>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uni-bremen.de/personalrat/themenbereiche/dienstvereinbarungen" TargetMode="External"/><Relationship Id="rId1" Type="http://schemas.openxmlformats.org/officeDocument/2006/relationships/hyperlink" Target="https://www.uni-bremen.de/personalrat/themenbereiche/dienstvereinbarung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3"/>
  <sheetViews>
    <sheetView showGridLines="0" showRowColHeaders="0" workbookViewId="0">
      <selection activeCell="C3" sqref="C3:F3"/>
    </sheetView>
  </sheetViews>
  <sheetFormatPr baseColWidth="10" defaultColWidth="0" defaultRowHeight="13.2" zeroHeight="1" x14ac:dyDescent="0.25"/>
  <cols>
    <col min="1" max="1" width="1.6640625" style="45" customWidth="1"/>
    <col min="2" max="2" width="38.109375" style="45" bestFit="1" customWidth="1"/>
    <col min="3" max="3" width="3.33203125" style="45" customWidth="1"/>
    <col min="4" max="4" width="5.88671875" style="45" customWidth="1"/>
    <col min="5" max="5" width="1.109375" style="45" customWidth="1"/>
    <col min="6" max="6" width="19.33203125" style="45" customWidth="1"/>
    <col min="7" max="7" width="1.6640625" style="45" customWidth="1"/>
    <col min="8" max="16384" width="11.5546875" style="45" hidden="1"/>
  </cols>
  <sheetData>
    <row r="1" spans="2:6" ht="6" customHeight="1" x14ac:dyDescent="0.25"/>
    <row r="2" spans="2:6" x14ac:dyDescent="0.25">
      <c r="B2" s="202" t="s">
        <v>30</v>
      </c>
      <c r="C2" s="202"/>
      <c r="D2" s="202"/>
      <c r="E2" s="202"/>
      <c r="F2" s="202"/>
    </row>
    <row r="3" spans="2:6" x14ac:dyDescent="0.25">
      <c r="B3" s="73" t="s">
        <v>23</v>
      </c>
      <c r="C3" s="208"/>
      <c r="D3" s="208"/>
      <c r="E3" s="208"/>
      <c r="F3" s="208"/>
    </row>
    <row r="4" spans="2:6" x14ac:dyDescent="0.25">
      <c r="B4" s="73" t="s">
        <v>24</v>
      </c>
      <c r="C4" s="208"/>
      <c r="D4" s="208"/>
      <c r="E4" s="208"/>
      <c r="F4" s="208"/>
    </row>
    <row r="5" spans="2:6" x14ac:dyDescent="0.25">
      <c r="B5" s="73" t="s">
        <v>48</v>
      </c>
      <c r="C5" s="208"/>
      <c r="D5" s="208"/>
      <c r="E5" s="208"/>
      <c r="F5" s="208"/>
    </row>
    <row r="6" spans="2:6" x14ac:dyDescent="0.25">
      <c r="B6" s="73" t="s">
        <v>58</v>
      </c>
      <c r="C6" s="209">
        <v>2025</v>
      </c>
      <c r="D6" s="209"/>
      <c r="E6" s="209"/>
      <c r="F6" s="209"/>
    </row>
    <row r="7" spans="2:6" x14ac:dyDescent="0.25">
      <c r="B7" s="74" t="s">
        <v>32</v>
      </c>
      <c r="C7" s="210" t="s">
        <v>86</v>
      </c>
      <c r="D7" s="211"/>
      <c r="E7" s="211"/>
      <c r="F7" s="212"/>
    </row>
    <row r="8" spans="2:6" x14ac:dyDescent="0.25">
      <c r="B8" s="74" t="s">
        <v>59</v>
      </c>
      <c r="C8" s="203"/>
      <c r="D8" s="204"/>
      <c r="E8" s="204"/>
      <c r="F8" s="205"/>
    </row>
    <row r="9" spans="2:6" x14ac:dyDescent="0.25">
      <c r="B9" s="75" t="s">
        <v>60</v>
      </c>
      <c r="C9" s="203"/>
      <c r="D9" s="204"/>
      <c r="E9" s="204"/>
      <c r="F9" s="205"/>
    </row>
    <row r="10" spans="2:6" x14ac:dyDescent="0.25">
      <c r="B10" s="46"/>
      <c r="C10" s="85"/>
      <c r="D10" s="85"/>
      <c r="E10" s="111"/>
      <c r="F10" s="111"/>
    </row>
    <row r="11" spans="2:6" x14ac:dyDescent="0.25">
      <c r="B11" s="206" t="s">
        <v>109</v>
      </c>
      <c r="C11" s="112" t="s">
        <v>62</v>
      </c>
      <c r="D11" s="113" t="s">
        <v>3</v>
      </c>
      <c r="E11" s="114"/>
      <c r="F11" s="115" t="s">
        <v>4</v>
      </c>
    </row>
    <row r="12" spans="2:6" x14ac:dyDescent="0.25">
      <c r="B12" s="207"/>
      <c r="C12" s="117" t="s">
        <v>63</v>
      </c>
      <c r="D12" s="110"/>
      <c r="E12" s="116" t="s">
        <v>6</v>
      </c>
      <c r="F12" s="77"/>
    </row>
    <row r="13" spans="2:6" ht="6" customHeight="1" x14ac:dyDescent="0.25"/>
  </sheetData>
  <sheetProtection algorithmName="SHA-512" hashValue="j0r8eK0dkxm1Ja9bKD5hpGtPtYZQw+4bRSOEOBeCJjkpObHHrYHcZ8HPvUcCVpaokUev0tnB+cljZFjIUilTeg==" saltValue="9vaZUilIDPOIugsFy+OQmQ==" spinCount="100000" sheet="1" objects="1" scenarios="1" selectLockedCells="1"/>
  <mergeCells count="9">
    <mergeCell ref="B2:F2"/>
    <mergeCell ref="C9:F9"/>
    <mergeCell ref="B11:B12"/>
    <mergeCell ref="C3:F3"/>
    <mergeCell ref="C4:F4"/>
    <mergeCell ref="C5:F5"/>
    <mergeCell ref="C6:F6"/>
    <mergeCell ref="C8:F8"/>
    <mergeCell ref="C7:F7"/>
  </mergeCells>
  <conditionalFormatting sqref="F12 C12:D12">
    <cfRule type="expression" dxfId="227" priority="1">
      <formula>$C$12="-"</formula>
    </cfRule>
  </conditionalFormatting>
  <dataValidations count="8">
    <dataValidation type="date" operator="greaterThan" allowBlank="1" showInputMessage="1" showErrorMessage="1" errorTitle="Angabe unzulässig" error="Bitte ein Datum im Format TT.MM.JJJJ eingeben!" promptTitle="Beschäftigungsbeginn" prompt="Nur erforderlich, falls Beschäftigung im Berichtsjahr aufgenommen wurde" sqref="C10:D10" xr:uid="{00000000-0002-0000-0000-000000000000}">
      <formula1>16802</formula1>
    </dataValidation>
    <dataValidation type="whole" allowBlank="1" showInputMessage="1" showErrorMessage="1" prompt="Eingabe im Format mm" sqref="F12" xr:uid="{00000000-0002-0000-0000-000001000000}">
      <formula1>0</formula1>
      <formula2>59</formula2>
    </dataValidation>
    <dataValidation type="whole" allowBlank="1" showInputMessage="1" showErrorMessage="1" prompt="Bitte die Minus- bzw. Plusstunden aus der Vorperiode angeben im Format hh" sqref="D12" xr:uid="{00000000-0002-0000-0000-000002000000}">
      <formula1>-100</formula1>
      <formula2>999</formula2>
    </dataValidation>
    <dataValidation allowBlank="1" showInputMessage="1" showErrorMessage="1" promptTitle="Erfassungsende" prompt="Nur erforderlich, falls die Beschäftigung im Berichtsjahr beendet bzw. aufgrund von Arbeitszeitveränderungen innerhalb eines Monats (z.B. Reduzierung zum 15.) in einer neuen Arbeitsmappe weitergearbeitet wird." sqref="C9:F9" xr:uid="{00000000-0002-0000-0000-000003000000}"/>
    <dataValidation allowBlank="1" showInputMessage="1" showErrorMessage="1" promptTitle="Erfassungsbeginn" prompt="Nur erforderlich, falls die Beschäftigung erst im Laufes des Berichtsjahres aufgenommen wurde bzw. wenn aufgrund von Arbeitszeitveränderungen innerhalb von Monaten (z.B. Reduzierung zum 15. eines Monats) in dieser Arbeitsmappe weitergearbeitet wird." sqref="C8:F8" xr:uid="{00000000-0002-0000-0000-000004000000}"/>
    <dataValidation type="list" allowBlank="1" showInputMessage="1" showErrorMessage="1" prompt="ggf. &quot;Minus&quot; auswählen" sqref="C12" xr:uid="{00000000-0002-0000-0000-000005000000}">
      <formula1>"+,-"</formula1>
    </dataValidation>
    <dataValidation type="whole" showInputMessage="1" showErrorMessage="1" errorTitle="Jahresangabe prüfen" error="Das Jahr ist nicht korrekt eingetragen oder nicht plausibel. Format: JJJJ" promptTitle="Bitte Jahr angeben" prompt="Eingabe im Format JJJJ" sqref="C6:F6" xr:uid="{00000000-0002-0000-0000-000006000000}">
      <formula1>2024</formula1>
      <formula2>3000</formula2>
    </dataValidation>
    <dataValidation type="list" allowBlank="1" showInputMessage="1" showErrorMessage="1" sqref="C7:F7" xr:uid="{00000000-0002-0000-0000-000007000000}">
      <formula1>"tarifbeschäftigt TV-L, tarifbeschäftigt TVöD, verbeamtet"</formula1>
    </dataValidation>
  </dataValidations>
  <pageMargins left="0.39370078740157483" right="0.39370078740157483" top="0.78740157480314965" bottom="0.78740157480314965"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L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16384" width="9.109375" hidden="1"/>
  </cols>
  <sheetData>
    <row r="1" spans="1:38" s="92" customFormat="1" ht="6" customHeight="1" x14ac:dyDescent="0.15"/>
    <row r="2" spans="1:38"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83"/>
      <c r="AB2" s="183"/>
      <c r="AC2" s="183"/>
      <c r="AD2" s="183"/>
      <c r="AE2" s="183"/>
      <c r="AF2" s="183"/>
      <c r="AG2" s="183"/>
      <c r="AH2" s="183"/>
      <c r="AI2" s="111"/>
      <c r="AJ2" s="190"/>
      <c r="AK2" s="190"/>
      <c r="AL2" s="190"/>
    </row>
    <row r="3" spans="1:38"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2"/>
      <c r="AK3" s="190"/>
      <c r="AL3" s="190"/>
    </row>
    <row r="4" spans="1:38"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2"/>
      <c r="AK4" s="190"/>
      <c r="AL4" s="190"/>
    </row>
    <row r="5" spans="1:38"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J5" s="192"/>
      <c r="AK5" s="190"/>
      <c r="AL5" s="190"/>
    </row>
    <row r="6" spans="1:38" s="184" customFormat="1" ht="14.25" customHeight="1" x14ac:dyDescent="0.25">
      <c r="A6" s="31"/>
      <c r="B6" s="218" t="str">
        <f>Stammdaten!B5&amp;":"</f>
        <v>Organisationseinheit:</v>
      </c>
      <c r="C6" s="219"/>
      <c r="D6" s="223">
        <f>Stammdaten!C5</f>
        <v>0</v>
      </c>
      <c r="E6" s="224"/>
      <c r="F6" s="224"/>
      <c r="G6" s="224"/>
      <c r="H6" s="225"/>
      <c r="I6" s="23"/>
      <c r="J6" s="226">
        <f>DATE(Stammdaten!C6,1,1)</f>
        <v>44196</v>
      </c>
      <c r="K6" s="226"/>
      <c r="L6" s="226"/>
      <c r="M6" s="226"/>
      <c r="N6" s="226"/>
      <c r="O6" s="23"/>
      <c r="P6" s="23"/>
      <c r="Q6" s="23"/>
      <c r="R6" s="23"/>
      <c r="S6" s="229"/>
      <c r="T6" s="230"/>
      <c r="U6" s="143" t="str">
        <f>Stammdaten!C12</f>
        <v>+</v>
      </c>
      <c r="V6" s="144">
        <f>ABS(Stammdaten!D12)</f>
        <v>0</v>
      </c>
      <c r="W6" s="145" t="s">
        <v>6</v>
      </c>
      <c r="X6" s="146">
        <f>Stammdaten!F12</f>
        <v>0</v>
      </c>
      <c r="Y6" s="126"/>
      <c r="Z6" s="213"/>
      <c r="AA6" s="213"/>
      <c r="AB6" s="213"/>
      <c r="AC6" s="213"/>
      <c r="AD6" s="213"/>
      <c r="AE6" s="213"/>
      <c r="AF6" s="213"/>
      <c r="AG6" s="213"/>
      <c r="AH6" s="213"/>
      <c r="AJ6" s="192" t="s">
        <v>112</v>
      </c>
      <c r="AK6" s="190"/>
      <c r="AL6" s="190"/>
    </row>
    <row r="7" spans="1:38"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J7" s="190"/>
      <c r="AK7" s="190"/>
      <c r="AL7" s="190"/>
    </row>
    <row r="8" spans="1:38"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row>
    <row r="9" spans="1:38"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row>
    <row r="10" spans="1:38"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row>
    <row r="11" spans="1:38"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row>
    <row r="12" spans="1:38"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76"/>
      <c r="O12" s="76"/>
      <c r="P12" s="76"/>
      <c r="Q12" s="29"/>
      <c r="R12" s="103"/>
      <c r="S12" s="26"/>
      <c r="T12" s="26"/>
      <c r="U12" s="23"/>
      <c r="V12" s="27"/>
      <c r="W12" s="23"/>
      <c r="X12" s="122"/>
      <c r="Y12" s="126"/>
      <c r="Z12" s="213"/>
      <c r="AA12" s="213"/>
      <c r="AB12" s="213"/>
      <c r="AC12" s="213"/>
      <c r="AD12" s="213"/>
      <c r="AE12" s="213"/>
      <c r="AF12" s="213"/>
      <c r="AG12" s="213"/>
      <c r="AH12" s="213"/>
      <c r="AI12" s="111"/>
      <c r="AJ12" s="190"/>
      <c r="AK12" s="190"/>
      <c r="AL12" s="190"/>
    </row>
    <row r="13" spans="1:38"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row>
    <row r="14" spans="1:38"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row>
    <row r="15" spans="1:38"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row>
    <row r="16" spans="1:38"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row>
    <row r="17" spans="1:38" s="184" customFormat="1" ht="14.25" hidden="1" customHeight="1" x14ac:dyDescent="0.25">
      <c r="A17" s="31"/>
      <c r="B17" s="23"/>
      <c r="C17" s="30">
        <f>SUMPRODUCT(COUNTIF(B22:B52,G12:L12))</f>
        <v>23</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(X6/100)</f>
        <v>0</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row>
    <row r="18" spans="1:38"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row>
    <row r="19" spans="1:38"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row>
    <row r="20" spans="1:38"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3"/>
      <c r="AG20" s="111"/>
      <c r="AH20" s="183"/>
      <c r="AI20" s="193"/>
      <c r="AJ20" s="190"/>
      <c r="AK20" s="190"/>
      <c r="AL20" s="190"/>
    </row>
    <row r="21" spans="1:38"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69" t="s">
        <v>108</v>
      </c>
      <c r="T21" s="148" t="s">
        <v>85</v>
      </c>
      <c r="U21" s="270" t="s">
        <v>8</v>
      </c>
      <c r="V21" s="271"/>
      <c r="W21" s="271"/>
      <c r="X21" s="272"/>
      <c r="Z21" s="176" t="s">
        <v>9</v>
      </c>
      <c r="AA21" s="177" t="s">
        <v>10</v>
      </c>
      <c r="AB21" s="177" t="s">
        <v>11</v>
      </c>
      <c r="AC21" s="178" t="s">
        <v>12</v>
      </c>
      <c r="AD21" s="179" t="s">
        <v>13</v>
      </c>
      <c r="AE21" s="179" t="s">
        <v>14</v>
      </c>
      <c r="AF21" s="180">
        <f>IF(U6="-",-V6-(Z17*100/60),V6+(Z17*100/60))</f>
        <v>0</v>
      </c>
      <c r="AG21" s="181" t="s">
        <v>3</v>
      </c>
      <c r="AH21" s="182" t="s">
        <v>15</v>
      </c>
      <c r="AI21" s="60"/>
      <c r="AJ21" s="18"/>
      <c r="AK21" s="18"/>
      <c r="AL21" s="18"/>
    </row>
    <row r="22" spans="1:38" ht="19.95" customHeight="1" x14ac:dyDescent="0.25">
      <c r="A22" s="60"/>
      <c r="B22" s="1" t="str">
        <f>IF(C22=" "," ",IF(WEEKDAY(C22)=1,"So",IF(WEEKDAY(C22)=7,"Sa",IF(WEEKDAY(C22)=2,"Mo",IF(WEEKDAY(C22)=3,"Di",IF(WEEKDAY(C22)=4,"Mi",IF(WEEKDAY(C22)=5,"Do",IF(WEEKDAY(C22)=6,"Fr",""))))))))</f>
        <v>Mi</v>
      </c>
      <c r="C22" s="2">
        <f>DATE(Stammdaten!C6,MONTH(J6),1)</f>
        <v>44196</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7</v>
      </c>
      <c r="W22" s="166" t="str">
        <f ca="1">IF(OR(Z22&gt;0,AND(Z22=0,T22&lt;&gt;"")),IF(AE22="","",":"),"")</f>
        <v>:</v>
      </c>
      <c r="X22" s="167">
        <f ca="1">IF(OR(Z22&gt;0,AND(Z22=0,T22&lt;&gt;"")),IF(AE22="","",IF(AF22&gt;0,PRODUCT(AH22,100),PRODUCT(AH22,-100))),"")</f>
        <v>50.000000000000036</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ca="1">IF(I22="-",(-J22)*24,IF(I22="+",(+J22)*24,0))</f>
        <v>-7.8333333333333339</v>
      </c>
      <c r="AB22" s="7">
        <f>IF(L22&gt;0,(L22-K22)+(N22-M22)+(P22-O22),TIMEVALUE("0:00"))</f>
        <v>0</v>
      </c>
      <c r="AC22" s="11">
        <f>IF(G22="",0,IF(G22&lt;=TIMEVALUE("6:30"),TIMEVALUE("0:00"),IF(G22&gt;TIMEVALUE("9:45"),TIMEVALUE("0:45"),TIMEVALUE("0:30"))))</f>
        <v>0</v>
      </c>
      <c r="AD22" s="8">
        <f>IF(OR(D22="BZ",D22="DB",D22="FZA",D22="K"),0,IF(AC22&gt;AB22,-AC22*24,-AB22*24))</f>
        <v>0</v>
      </c>
      <c r="AE22" s="8">
        <f ca="1">IF(C22&lt;&gt;" ",AF22,"")</f>
        <v>-7.8333333333333339</v>
      </c>
      <c r="AF22" s="9">
        <f t="shared" ref="AF22:AF52" ca="1" si="5">SUM(AF21,AA22,AD22)</f>
        <v>-7.8333333333333339</v>
      </c>
      <c r="AG22" s="10">
        <f ca="1">ROUNDDOWN(ROUND(AF22,2),0)</f>
        <v>-7</v>
      </c>
      <c r="AH22" s="10">
        <f t="shared" ref="AH22:AH52" ca="1" si="6">SUM(AF22-AG22)/100*60</f>
        <v>-0.50000000000000033</v>
      </c>
      <c r="AI22" s="60"/>
      <c r="AJ22" s="18"/>
      <c r="AK22" s="32"/>
      <c r="AL22" s="18"/>
    </row>
    <row r="23" spans="1:38" ht="19.95" customHeight="1" x14ac:dyDescent="0.25">
      <c r="A23" s="60"/>
      <c r="B23" s="1" t="str">
        <f t="shared" ref="B23:B52" si="7">IF(C23=" "," ",IF(WEEKDAY(C23)=1,"So",IF(WEEKDAY(C23)=7,"Sa",IF(WEEKDAY(C23)=2,"Mo",IF(WEEKDAY(C23)=3,"Di",IF(WEEKDAY(C23)=4,"Mi",IF(WEEKDAY(C23)=5,"Do",IF(WEEKDAY(C23)=6,"Fr",""))))))))</f>
        <v>Do</v>
      </c>
      <c r="C23" s="2">
        <f t="shared" ref="C23:C52" si="8">IF(C22=" "," ",IF(MONTH(C22+1)&lt;&gt;MONTH(C22)," ",C22+1))</f>
        <v>44197</v>
      </c>
      <c r="D23" s="12"/>
      <c r="E23" s="3"/>
      <c r="F23" s="4"/>
      <c r="G23" s="151">
        <f t="shared" ref="G23:G52" si="9">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0">IF(C23=" ","",IF(G23&gt;0,G23+AD23/24,""))</f>
        <v/>
      </c>
      <c r="U23" s="164" t="str">
        <f t="shared" ref="U23:U52" ca="1" si="11">IF(OR(Z23&gt;0,AND(Z23=0,T23&lt;&gt;"")),IF(AE23="","",IF(AE23=0,"",IF(AF23&lt;0,"-","+"))),"")</f>
        <v>-</v>
      </c>
      <c r="V23" s="165">
        <f t="shared" ref="V23:V52" ca="1" si="12">IF(OR(Z23&gt;0,AND(Z23=0,T23&lt;&gt;"")),IF(AE23="","",IF(AG23&lt;0,(AG23*(-1)),AG23)),"")</f>
        <v>15</v>
      </c>
      <c r="W23" s="166" t="str">
        <f t="shared" ref="W23:W52" ca="1" si="13">IF(OR(Z23&gt;0,AND(Z23=0,T23&lt;&gt;"")),IF(AE23="","",":"),"")</f>
        <v>:</v>
      </c>
      <c r="X23" s="167">
        <f t="shared" ref="X23:X52" ca="1" si="14">IF(OR(Z23&gt;0,AND(Z23=0,T23&lt;&gt;"")),IF(AE23="","",IF(AF23&gt;0,PRODUCT(AH23,100),PRODUCT(AH23,-100))),"")</f>
        <v>40.000000000000071</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ref="AA23:AA52" ca="1" si="15">IF(I23="-",(-J23)*24,IF(I23="+",(+J23)*24,0))</f>
        <v>-7.8333333333333339</v>
      </c>
      <c r="AB23" s="7">
        <f t="shared" ref="AB23:AB52" si="16">IF(L23&gt;0,(L23-K23)+(N23-M23)+(P23-O23),TIMEVALUE("0:00"))</f>
        <v>0</v>
      </c>
      <c r="AC23" s="11">
        <f t="shared" ref="AC23:AC52" si="17">IF(G23="",0,IF(G23&lt;=TIMEVALUE("6:30"),TIMEVALUE("0:00"),IF(G23&gt;TIMEVALUE("9:45"),TIMEVALUE("0:45"),TIMEVALUE("0:30"))))</f>
        <v>0</v>
      </c>
      <c r="AD23" s="8">
        <f t="shared" ref="AD23:AD52" si="18">IF(OR(D23="BZ",D23="DB",D23="FZA",D23="K"),0,IF(AC23&gt;AB23,-AC23*24,-AB23*24))</f>
        <v>0</v>
      </c>
      <c r="AE23" s="8">
        <f t="shared" ref="AE23:AE52" ca="1" si="19">IF(C23&lt;&gt;" ",AF23,"")</f>
        <v>-15.666666666666668</v>
      </c>
      <c r="AF23" s="9">
        <f ca="1">SUM(AF22,AA23,AD23)</f>
        <v>-15.666666666666668</v>
      </c>
      <c r="AG23" s="10">
        <f t="shared" ref="AG23:AG52" ca="1" si="20">ROUNDDOWN(ROUND(AF23,2),0)</f>
        <v>-15</v>
      </c>
      <c r="AH23" s="10">
        <f t="shared" ca="1" si="6"/>
        <v>-0.40000000000000069</v>
      </c>
      <c r="AI23" s="60"/>
      <c r="AJ23" s="18"/>
      <c r="AK23" s="18"/>
      <c r="AL23" s="18"/>
    </row>
    <row r="24" spans="1:38" ht="19.95" customHeight="1" x14ac:dyDescent="0.25">
      <c r="A24" s="60"/>
      <c r="B24" s="1" t="str">
        <f t="shared" si="7"/>
        <v>Fr</v>
      </c>
      <c r="C24" s="2">
        <f t="shared" si="8"/>
        <v>44198</v>
      </c>
      <c r="D24" s="12"/>
      <c r="E24" s="3"/>
      <c r="F24" s="4"/>
      <c r="G24" s="151">
        <f t="shared" si="9"/>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0"/>
        <v/>
      </c>
      <c r="U24" s="164" t="str">
        <f t="shared" ca="1" si="11"/>
        <v>-</v>
      </c>
      <c r="V24" s="165">
        <f t="shared" ca="1" si="12"/>
        <v>23</v>
      </c>
      <c r="W24" s="166" t="str">
        <f t="shared" ca="1" si="13"/>
        <v>:</v>
      </c>
      <c r="X24" s="167">
        <f t="shared" ca="1" si="14"/>
        <v>30</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15"/>
        <v>-7.8333333333333339</v>
      </c>
      <c r="AB24" s="7">
        <f t="shared" si="16"/>
        <v>0</v>
      </c>
      <c r="AC24" s="11">
        <f t="shared" si="17"/>
        <v>0</v>
      </c>
      <c r="AD24" s="8">
        <f t="shared" si="18"/>
        <v>0</v>
      </c>
      <c r="AE24" s="8">
        <f t="shared" ca="1" si="19"/>
        <v>-23.5</v>
      </c>
      <c r="AF24" s="9">
        <f t="shared" ca="1" si="5"/>
        <v>-23.5</v>
      </c>
      <c r="AG24" s="10">
        <f t="shared" ca="1" si="20"/>
        <v>-23</v>
      </c>
      <c r="AH24" s="10">
        <f t="shared" ca="1" si="6"/>
        <v>-0.3</v>
      </c>
      <c r="AI24" s="60"/>
      <c r="AJ24" s="18"/>
      <c r="AK24" s="18"/>
      <c r="AL24" s="18"/>
    </row>
    <row r="25" spans="1:38" ht="19.95" customHeight="1" x14ac:dyDescent="0.25">
      <c r="A25" s="60"/>
      <c r="B25" s="1" t="str">
        <f t="shared" si="7"/>
        <v>Sa</v>
      </c>
      <c r="C25" s="2">
        <f t="shared" si="8"/>
        <v>44199</v>
      </c>
      <c r="D25" s="12"/>
      <c r="E25" s="3"/>
      <c r="F25" s="4"/>
      <c r="G25" s="151">
        <f t="shared" si="9"/>
        <v>0</v>
      </c>
      <c r="H25" s="152">
        <f t="shared" ca="1" si="0"/>
        <v>0</v>
      </c>
      <c r="I25" s="152" t="str">
        <f t="shared" ca="1" si="1"/>
        <v xml:space="preserve"> </v>
      </c>
      <c r="J25" s="153" t="str">
        <f t="shared" ca="1" si="2"/>
        <v xml:space="preserve">  </v>
      </c>
      <c r="K25" s="4"/>
      <c r="L25" s="5"/>
      <c r="M25" s="39"/>
      <c r="N25" s="39"/>
      <c r="O25" s="39"/>
      <c r="P25" s="39"/>
      <c r="Q25" s="156" t="str">
        <f t="shared" si="3"/>
        <v/>
      </c>
      <c r="R25" s="157" t="str">
        <f t="shared" si="4"/>
        <v/>
      </c>
      <c r="S25" s="13"/>
      <c r="T25" s="149" t="str">
        <f t="shared" si="10"/>
        <v/>
      </c>
      <c r="U25" s="164" t="str">
        <f t="shared" ca="1" si="11"/>
        <v/>
      </c>
      <c r="V25" s="165" t="str">
        <f t="shared" ca="1" si="12"/>
        <v/>
      </c>
      <c r="W25" s="166" t="str">
        <f t="shared" ca="1" si="13"/>
        <v/>
      </c>
      <c r="X25" s="167" t="str">
        <f t="shared" ca="1" si="14"/>
        <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v>
      </c>
      <c r="AA25" s="6">
        <f t="shared" ca="1" si="15"/>
        <v>0</v>
      </c>
      <c r="AB25" s="7">
        <f t="shared" si="16"/>
        <v>0</v>
      </c>
      <c r="AC25" s="11">
        <f t="shared" si="17"/>
        <v>0</v>
      </c>
      <c r="AD25" s="8">
        <f t="shared" si="18"/>
        <v>0</v>
      </c>
      <c r="AE25" s="8">
        <f t="shared" ca="1" si="19"/>
        <v>-23.5</v>
      </c>
      <c r="AF25" s="9">
        <f t="shared" ca="1" si="5"/>
        <v>-23.5</v>
      </c>
      <c r="AG25" s="10">
        <f t="shared" ca="1" si="20"/>
        <v>-23</v>
      </c>
      <c r="AH25" s="10">
        <f t="shared" ca="1" si="6"/>
        <v>-0.3</v>
      </c>
      <c r="AI25" s="60"/>
      <c r="AJ25" s="18"/>
      <c r="AK25" s="18"/>
      <c r="AL25" s="18"/>
    </row>
    <row r="26" spans="1:38" ht="19.95" customHeight="1" x14ac:dyDescent="0.25">
      <c r="A26" s="60"/>
      <c r="B26" s="1" t="str">
        <f t="shared" si="7"/>
        <v>So</v>
      </c>
      <c r="C26" s="2">
        <f t="shared" si="8"/>
        <v>44200</v>
      </c>
      <c r="D26" s="12"/>
      <c r="E26" s="3"/>
      <c r="F26" s="4"/>
      <c r="G26" s="151">
        <f t="shared" si="9"/>
        <v>0</v>
      </c>
      <c r="H26" s="152">
        <f t="shared" ca="1" si="0"/>
        <v>0</v>
      </c>
      <c r="I26" s="152" t="str">
        <f t="shared" ca="1" si="1"/>
        <v xml:space="preserve"> </v>
      </c>
      <c r="J26" s="153" t="str">
        <f t="shared" ca="1" si="2"/>
        <v xml:space="preserve">  </v>
      </c>
      <c r="K26" s="4"/>
      <c r="L26" s="5"/>
      <c r="M26" s="39"/>
      <c r="N26" s="39"/>
      <c r="O26" s="39"/>
      <c r="P26" s="39"/>
      <c r="Q26" s="156" t="str">
        <f t="shared" si="3"/>
        <v/>
      </c>
      <c r="R26" s="157" t="str">
        <f t="shared" si="4"/>
        <v/>
      </c>
      <c r="S26" s="13"/>
      <c r="T26" s="149" t="str">
        <f t="shared" si="10"/>
        <v/>
      </c>
      <c r="U26" s="164" t="str">
        <f t="shared" ca="1" si="11"/>
        <v/>
      </c>
      <c r="V26" s="165" t="str">
        <f t="shared" ca="1" si="12"/>
        <v/>
      </c>
      <c r="W26" s="166" t="str">
        <f t="shared" ca="1" si="13"/>
        <v/>
      </c>
      <c r="X26" s="167" t="str">
        <f t="shared" ca="1" si="14"/>
        <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v>
      </c>
      <c r="AA26" s="6">
        <f t="shared" ca="1" si="15"/>
        <v>0</v>
      </c>
      <c r="AB26" s="7">
        <f t="shared" si="16"/>
        <v>0</v>
      </c>
      <c r="AC26" s="11">
        <f t="shared" si="17"/>
        <v>0</v>
      </c>
      <c r="AD26" s="8">
        <f t="shared" si="18"/>
        <v>0</v>
      </c>
      <c r="AE26" s="8">
        <f t="shared" ca="1" si="19"/>
        <v>-23.5</v>
      </c>
      <c r="AF26" s="9">
        <f t="shared" ca="1" si="5"/>
        <v>-23.5</v>
      </c>
      <c r="AG26" s="10">
        <f t="shared" ca="1" si="20"/>
        <v>-23</v>
      </c>
      <c r="AH26" s="10">
        <f t="shared" ca="1" si="6"/>
        <v>-0.3</v>
      </c>
      <c r="AI26" s="60"/>
      <c r="AJ26" s="18"/>
      <c r="AK26" s="18"/>
      <c r="AL26" s="18"/>
    </row>
    <row r="27" spans="1:38" ht="19.95" customHeight="1" x14ac:dyDescent="0.25">
      <c r="A27" s="60"/>
      <c r="B27" s="1" t="str">
        <f t="shared" si="7"/>
        <v>Mo</v>
      </c>
      <c r="C27" s="2">
        <f t="shared" si="8"/>
        <v>44201</v>
      </c>
      <c r="D27" s="12"/>
      <c r="E27" s="3"/>
      <c r="F27" s="4"/>
      <c r="G27" s="151">
        <f t="shared" si="9"/>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0"/>
        <v/>
      </c>
      <c r="U27" s="164" t="str">
        <f t="shared" ca="1" si="11"/>
        <v>-</v>
      </c>
      <c r="V27" s="165">
        <f t="shared" ca="1" si="12"/>
        <v>31</v>
      </c>
      <c r="W27" s="166" t="str">
        <f t="shared" ca="1" si="13"/>
        <v>:</v>
      </c>
      <c r="X27" s="167">
        <f t="shared" ca="1" si="14"/>
        <v>20.000000000000142</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15"/>
        <v>-7.8333333333333339</v>
      </c>
      <c r="AB27" s="7">
        <f t="shared" si="16"/>
        <v>0</v>
      </c>
      <c r="AC27" s="11">
        <f t="shared" si="17"/>
        <v>0</v>
      </c>
      <c r="AD27" s="8">
        <f t="shared" si="18"/>
        <v>0</v>
      </c>
      <c r="AE27" s="8">
        <f t="shared" ca="1" si="19"/>
        <v>-31.333333333333336</v>
      </c>
      <c r="AF27" s="9">
        <f t="shared" ca="1" si="5"/>
        <v>-31.333333333333336</v>
      </c>
      <c r="AG27" s="10">
        <f t="shared" ca="1" si="20"/>
        <v>-31</v>
      </c>
      <c r="AH27" s="10">
        <f t="shared" ca="1" si="6"/>
        <v>-0.20000000000000143</v>
      </c>
      <c r="AI27" s="60"/>
      <c r="AJ27" s="18"/>
      <c r="AK27" s="18"/>
      <c r="AL27" s="18"/>
    </row>
    <row r="28" spans="1:38" ht="19.95" customHeight="1" x14ac:dyDescent="0.25">
      <c r="A28" s="60"/>
      <c r="B28" s="1" t="str">
        <f t="shared" si="7"/>
        <v>Di</v>
      </c>
      <c r="C28" s="2">
        <f t="shared" si="8"/>
        <v>44202</v>
      </c>
      <c r="D28" s="12"/>
      <c r="E28" s="3"/>
      <c r="F28" s="4"/>
      <c r="G28" s="151">
        <f t="shared" si="9"/>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0"/>
        <v/>
      </c>
      <c r="U28" s="164" t="str">
        <f t="shared" ca="1" si="11"/>
        <v>-</v>
      </c>
      <c r="V28" s="165">
        <f t="shared" ca="1" si="12"/>
        <v>39</v>
      </c>
      <c r="W28" s="166" t="str">
        <f t="shared" ca="1" si="13"/>
        <v>:</v>
      </c>
      <c r="X28" s="167">
        <f t="shared" ca="1" si="14"/>
        <v>10.000000000000284</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15"/>
        <v>-7.8333333333333339</v>
      </c>
      <c r="AB28" s="7">
        <f t="shared" si="16"/>
        <v>0</v>
      </c>
      <c r="AC28" s="11">
        <f t="shared" si="17"/>
        <v>0</v>
      </c>
      <c r="AD28" s="8">
        <f t="shared" si="18"/>
        <v>0</v>
      </c>
      <c r="AE28" s="8">
        <f t="shared" ca="1" si="19"/>
        <v>-39.166666666666671</v>
      </c>
      <c r="AF28" s="9">
        <f t="shared" ca="1" si="5"/>
        <v>-39.166666666666671</v>
      </c>
      <c r="AG28" s="10">
        <f t="shared" ca="1" si="20"/>
        <v>-39</v>
      </c>
      <c r="AH28" s="10">
        <f t="shared" ca="1" si="6"/>
        <v>-0.10000000000000284</v>
      </c>
      <c r="AI28" s="60"/>
      <c r="AJ28" s="18"/>
      <c r="AK28" s="18"/>
      <c r="AL28" s="18"/>
    </row>
    <row r="29" spans="1:38" ht="19.95" customHeight="1" x14ac:dyDescent="0.25">
      <c r="A29" s="60"/>
      <c r="B29" s="1" t="str">
        <f t="shared" si="7"/>
        <v>Mi</v>
      </c>
      <c r="C29" s="2">
        <f t="shared" si="8"/>
        <v>44203</v>
      </c>
      <c r="D29" s="12"/>
      <c r="E29" s="3"/>
      <c r="F29" s="4"/>
      <c r="G29" s="151">
        <f t="shared" si="9"/>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0"/>
        <v/>
      </c>
      <c r="U29" s="164" t="str">
        <f t="shared" ca="1" si="11"/>
        <v>-</v>
      </c>
      <c r="V29" s="165">
        <f t="shared" ca="1" si="12"/>
        <v>47</v>
      </c>
      <c r="W29" s="166" t="str">
        <f t="shared" ca="1" si="13"/>
        <v>:</v>
      </c>
      <c r="X29" s="167">
        <f t="shared" ca="1" si="14"/>
        <v>4.2632564145606011E-13</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15"/>
        <v>-7.8333333333333339</v>
      </c>
      <c r="AB29" s="7">
        <f t="shared" si="16"/>
        <v>0</v>
      </c>
      <c r="AC29" s="11">
        <f t="shared" si="17"/>
        <v>0</v>
      </c>
      <c r="AD29" s="8">
        <f t="shared" si="18"/>
        <v>0</v>
      </c>
      <c r="AE29" s="8">
        <f t="shared" ca="1" si="19"/>
        <v>-47.000000000000007</v>
      </c>
      <c r="AF29" s="9">
        <f t="shared" ca="1" si="5"/>
        <v>-47.000000000000007</v>
      </c>
      <c r="AG29" s="10">
        <f t="shared" ca="1" si="20"/>
        <v>-47</v>
      </c>
      <c r="AH29" s="10">
        <f t="shared" ca="1" si="6"/>
        <v>-4.263256414560601E-15</v>
      </c>
      <c r="AI29" s="60"/>
      <c r="AJ29" s="18"/>
      <c r="AK29" s="18"/>
      <c r="AL29" s="18"/>
    </row>
    <row r="30" spans="1:38" ht="19.95" customHeight="1" x14ac:dyDescent="0.25">
      <c r="A30" s="60"/>
      <c r="B30" s="1" t="str">
        <f t="shared" si="7"/>
        <v>Do</v>
      </c>
      <c r="C30" s="2">
        <f t="shared" si="8"/>
        <v>44204</v>
      </c>
      <c r="D30" s="12"/>
      <c r="E30" s="3"/>
      <c r="F30" s="4"/>
      <c r="G30" s="151">
        <f t="shared" si="9"/>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0"/>
        <v/>
      </c>
      <c r="U30" s="164" t="str">
        <f t="shared" ca="1" si="11"/>
        <v>-</v>
      </c>
      <c r="V30" s="165">
        <f t="shared" ca="1" si="12"/>
        <v>54</v>
      </c>
      <c r="W30" s="166" t="str">
        <f t="shared" ca="1" si="13"/>
        <v>:</v>
      </c>
      <c r="X30" s="167">
        <f t="shared" ca="1" si="14"/>
        <v>50.000000000000576</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15"/>
        <v>-7.8333333333333339</v>
      </c>
      <c r="AB30" s="7">
        <f t="shared" si="16"/>
        <v>0</v>
      </c>
      <c r="AC30" s="11">
        <f t="shared" si="17"/>
        <v>0</v>
      </c>
      <c r="AD30" s="8">
        <f t="shared" si="18"/>
        <v>0</v>
      </c>
      <c r="AE30" s="8">
        <f t="shared" ca="1" si="19"/>
        <v>-54.833333333333343</v>
      </c>
      <c r="AF30" s="9">
        <f t="shared" ca="1" si="5"/>
        <v>-54.833333333333343</v>
      </c>
      <c r="AG30" s="10">
        <f t="shared" ca="1" si="20"/>
        <v>-54</v>
      </c>
      <c r="AH30" s="10">
        <f t="shared" ca="1" si="6"/>
        <v>-0.50000000000000577</v>
      </c>
      <c r="AI30" s="60"/>
      <c r="AJ30" s="18"/>
      <c r="AK30" s="18"/>
      <c r="AL30" s="18"/>
    </row>
    <row r="31" spans="1:38" ht="19.95" customHeight="1" x14ac:dyDescent="0.25">
      <c r="A31" s="60"/>
      <c r="B31" s="1" t="str">
        <f t="shared" si="7"/>
        <v>Fr</v>
      </c>
      <c r="C31" s="2">
        <f t="shared" si="8"/>
        <v>44205</v>
      </c>
      <c r="D31" s="12"/>
      <c r="E31" s="3"/>
      <c r="F31" s="4"/>
      <c r="G31" s="151">
        <f t="shared" si="9"/>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0"/>
        <v/>
      </c>
      <c r="U31" s="164" t="str">
        <f t="shared" ca="1" si="11"/>
        <v>-</v>
      </c>
      <c r="V31" s="165">
        <f t="shared" ca="1" si="12"/>
        <v>62</v>
      </c>
      <c r="W31" s="166" t="str">
        <f t="shared" ca="1" si="13"/>
        <v>:</v>
      </c>
      <c r="X31" s="167">
        <f t="shared" ca="1" si="14"/>
        <v>40.000000000000711</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15"/>
        <v>-7.8333333333333339</v>
      </c>
      <c r="AB31" s="7">
        <f t="shared" si="16"/>
        <v>0</v>
      </c>
      <c r="AC31" s="11">
        <f t="shared" si="17"/>
        <v>0</v>
      </c>
      <c r="AD31" s="8">
        <f t="shared" si="18"/>
        <v>0</v>
      </c>
      <c r="AE31" s="8">
        <f t="shared" ca="1" si="19"/>
        <v>-62.666666666666679</v>
      </c>
      <c r="AF31" s="9">
        <f t="shared" ca="1" si="5"/>
        <v>-62.666666666666679</v>
      </c>
      <c r="AG31" s="10">
        <f t="shared" ca="1" si="20"/>
        <v>-62</v>
      </c>
      <c r="AH31" s="10">
        <f t="shared" ca="1" si="6"/>
        <v>-0.40000000000000713</v>
      </c>
      <c r="AI31" s="60"/>
      <c r="AJ31" s="18"/>
      <c r="AK31" s="33"/>
      <c r="AL31" s="18"/>
    </row>
    <row r="32" spans="1:38" ht="19.95" customHeight="1" x14ac:dyDescent="0.25">
      <c r="A32" s="60"/>
      <c r="B32" s="1" t="str">
        <f t="shared" si="7"/>
        <v>Sa</v>
      </c>
      <c r="C32" s="2">
        <f t="shared" si="8"/>
        <v>44206</v>
      </c>
      <c r="D32" s="12"/>
      <c r="E32" s="3"/>
      <c r="F32" s="4"/>
      <c r="G32" s="151">
        <f t="shared" si="9"/>
        <v>0</v>
      </c>
      <c r="H32" s="152">
        <f t="shared" ca="1" si="0"/>
        <v>0</v>
      </c>
      <c r="I32" s="152" t="str">
        <f t="shared" ca="1" si="1"/>
        <v xml:space="preserve"> </v>
      </c>
      <c r="J32" s="153" t="str">
        <f t="shared" ca="1" si="2"/>
        <v xml:space="preserve">  </v>
      </c>
      <c r="K32" s="4"/>
      <c r="L32" s="5"/>
      <c r="M32" s="5"/>
      <c r="N32" s="5"/>
      <c r="O32" s="5"/>
      <c r="P32" s="5"/>
      <c r="Q32" s="158" t="str">
        <f t="shared" si="3"/>
        <v/>
      </c>
      <c r="R32" s="159" t="str">
        <f t="shared" si="4"/>
        <v/>
      </c>
      <c r="S32" s="13"/>
      <c r="T32" s="149" t="str">
        <f t="shared" si="10"/>
        <v/>
      </c>
      <c r="U32" s="164" t="str">
        <f t="shared" ca="1" si="11"/>
        <v/>
      </c>
      <c r="V32" s="165" t="str">
        <f t="shared" ca="1" si="12"/>
        <v/>
      </c>
      <c r="W32" s="166" t="str">
        <f t="shared" ca="1" si="13"/>
        <v/>
      </c>
      <c r="X32" s="167" t="str">
        <f t="shared" ca="1" si="14"/>
        <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v>
      </c>
      <c r="AA32" s="6">
        <f t="shared" ca="1" si="15"/>
        <v>0</v>
      </c>
      <c r="AB32" s="7">
        <f t="shared" si="16"/>
        <v>0</v>
      </c>
      <c r="AC32" s="11">
        <f t="shared" si="17"/>
        <v>0</v>
      </c>
      <c r="AD32" s="8">
        <f t="shared" si="18"/>
        <v>0</v>
      </c>
      <c r="AE32" s="8">
        <f t="shared" ca="1" si="19"/>
        <v>-62.666666666666679</v>
      </c>
      <c r="AF32" s="9">
        <f t="shared" ca="1" si="5"/>
        <v>-62.666666666666679</v>
      </c>
      <c r="AG32" s="10">
        <f t="shared" ca="1" si="20"/>
        <v>-62</v>
      </c>
      <c r="AH32" s="10">
        <f t="shared" ca="1" si="6"/>
        <v>-0.40000000000000713</v>
      </c>
      <c r="AI32" s="60"/>
      <c r="AJ32" s="18"/>
      <c r="AK32" s="18"/>
      <c r="AL32" s="18"/>
    </row>
    <row r="33" spans="1:38" ht="19.95" customHeight="1" x14ac:dyDescent="0.25">
      <c r="A33" s="60"/>
      <c r="B33" s="1" t="str">
        <f t="shared" si="7"/>
        <v>So</v>
      </c>
      <c r="C33" s="2">
        <f t="shared" si="8"/>
        <v>44207</v>
      </c>
      <c r="D33" s="12"/>
      <c r="E33" s="3"/>
      <c r="F33" s="4"/>
      <c r="G33" s="151">
        <f t="shared" si="9"/>
        <v>0</v>
      </c>
      <c r="H33" s="152">
        <f t="shared" ca="1" si="0"/>
        <v>0</v>
      </c>
      <c r="I33" s="152" t="str">
        <f t="shared" ca="1" si="1"/>
        <v xml:space="preserve"> </v>
      </c>
      <c r="J33" s="153" t="str">
        <f t="shared" ca="1" si="2"/>
        <v xml:space="preserve">  </v>
      </c>
      <c r="K33" s="4"/>
      <c r="L33" s="5"/>
      <c r="M33" s="5"/>
      <c r="N33" s="5"/>
      <c r="O33" s="5"/>
      <c r="P33" s="5"/>
      <c r="Q33" s="158" t="str">
        <f t="shared" si="3"/>
        <v/>
      </c>
      <c r="R33" s="159" t="str">
        <f t="shared" si="4"/>
        <v/>
      </c>
      <c r="S33" s="13"/>
      <c r="T33" s="149" t="str">
        <f t="shared" si="10"/>
        <v/>
      </c>
      <c r="U33" s="164" t="str">
        <f t="shared" ca="1" si="11"/>
        <v/>
      </c>
      <c r="V33" s="165" t="str">
        <f t="shared" ca="1" si="12"/>
        <v/>
      </c>
      <c r="W33" s="166" t="str">
        <f t="shared" ca="1" si="13"/>
        <v/>
      </c>
      <c r="X33" s="167" t="str">
        <f t="shared" ca="1" si="14"/>
        <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v>
      </c>
      <c r="AA33" s="6">
        <f t="shared" ca="1" si="15"/>
        <v>0</v>
      </c>
      <c r="AB33" s="7">
        <f t="shared" si="16"/>
        <v>0</v>
      </c>
      <c r="AC33" s="11">
        <f t="shared" si="17"/>
        <v>0</v>
      </c>
      <c r="AD33" s="8">
        <f t="shared" si="18"/>
        <v>0</v>
      </c>
      <c r="AE33" s="8">
        <f t="shared" ca="1" si="19"/>
        <v>-62.666666666666679</v>
      </c>
      <c r="AF33" s="9">
        <f t="shared" ca="1" si="5"/>
        <v>-62.666666666666679</v>
      </c>
      <c r="AG33" s="10">
        <f t="shared" ca="1" si="20"/>
        <v>-62</v>
      </c>
      <c r="AH33" s="10">
        <f t="shared" ca="1" si="6"/>
        <v>-0.40000000000000713</v>
      </c>
      <c r="AI33" s="60"/>
      <c r="AJ33" s="18"/>
      <c r="AK33" s="18"/>
      <c r="AL33" s="18"/>
    </row>
    <row r="34" spans="1:38" ht="19.95" customHeight="1" x14ac:dyDescent="0.25">
      <c r="A34" s="60"/>
      <c r="B34" s="1" t="str">
        <f t="shared" si="7"/>
        <v>Mo</v>
      </c>
      <c r="C34" s="2">
        <f t="shared" si="8"/>
        <v>44208</v>
      </c>
      <c r="D34" s="12"/>
      <c r="E34" s="3"/>
      <c r="F34" s="4"/>
      <c r="G34" s="151">
        <f t="shared" si="9"/>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0"/>
        <v/>
      </c>
      <c r="U34" s="164" t="str">
        <f t="shared" ca="1" si="11"/>
        <v>-</v>
      </c>
      <c r="V34" s="165">
        <f t="shared" ca="1" si="12"/>
        <v>70</v>
      </c>
      <c r="W34" s="166" t="str">
        <f t="shared" ca="1" si="13"/>
        <v>:</v>
      </c>
      <c r="X34" s="167">
        <f t="shared" ca="1" si="14"/>
        <v>30.000000000000853</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15"/>
        <v>-7.8333333333333339</v>
      </c>
      <c r="AB34" s="7">
        <f t="shared" si="16"/>
        <v>0</v>
      </c>
      <c r="AC34" s="11">
        <f t="shared" si="17"/>
        <v>0</v>
      </c>
      <c r="AD34" s="8">
        <f t="shared" si="18"/>
        <v>0</v>
      </c>
      <c r="AE34" s="8">
        <f t="shared" ca="1" si="19"/>
        <v>-70.500000000000014</v>
      </c>
      <c r="AF34" s="9">
        <f t="shared" ca="1" si="5"/>
        <v>-70.500000000000014</v>
      </c>
      <c r="AG34" s="10">
        <f t="shared" ca="1" si="20"/>
        <v>-70</v>
      </c>
      <c r="AH34" s="10">
        <f t="shared" ca="1" si="6"/>
        <v>-0.30000000000000854</v>
      </c>
      <c r="AI34" s="60"/>
      <c r="AJ34" s="18"/>
      <c r="AK34" s="18"/>
      <c r="AL34" s="18"/>
    </row>
    <row r="35" spans="1:38" ht="19.95" customHeight="1" x14ac:dyDescent="0.25">
      <c r="A35" s="60"/>
      <c r="B35" s="1" t="str">
        <f t="shared" si="7"/>
        <v>Di</v>
      </c>
      <c r="C35" s="2">
        <f t="shared" si="8"/>
        <v>44209</v>
      </c>
      <c r="D35" s="12"/>
      <c r="E35" s="3"/>
      <c r="F35" s="4"/>
      <c r="G35" s="151">
        <f t="shared" si="9"/>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0"/>
        <v/>
      </c>
      <c r="U35" s="164" t="str">
        <f t="shared" ca="1" si="11"/>
        <v>-</v>
      </c>
      <c r="V35" s="165">
        <f t="shared" ca="1" si="12"/>
        <v>78</v>
      </c>
      <c r="W35" s="166" t="str">
        <f t="shared" ca="1" si="13"/>
        <v>:</v>
      </c>
      <c r="X35" s="167">
        <f t="shared" ca="1" si="14"/>
        <v>20.000000000000568</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15"/>
        <v>-7.8333333333333339</v>
      </c>
      <c r="AB35" s="7">
        <f t="shared" si="16"/>
        <v>0</v>
      </c>
      <c r="AC35" s="11">
        <f t="shared" si="17"/>
        <v>0</v>
      </c>
      <c r="AD35" s="8">
        <f t="shared" si="18"/>
        <v>0</v>
      </c>
      <c r="AE35" s="8">
        <f t="shared" ca="1" si="19"/>
        <v>-78.333333333333343</v>
      </c>
      <c r="AF35" s="9">
        <f t="shared" ca="1" si="5"/>
        <v>-78.333333333333343</v>
      </c>
      <c r="AG35" s="10">
        <f t="shared" ca="1" si="20"/>
        <v>-78</v>
      </c>
      <c r="AH35" s="10">
        <f t="shared" ca="1" si="6"/>
        <v>-0.20000000000000567</v>
      </c>
      <c r="AI35" s="60"/>
      <c r="AJ35" s="18"/>
      <c r="AK35" s="18"/>
      <c r="AL35" s="18"/>
    </row>
    <row r="36" spans="1:38" ht="19.95" customHeight="1" x14ac:dyDescent="0.25">
      <c r="A36" s="60"/>
      <c r="B36" s="1" t="str">
        <f t="shared" si="7"/>
        <v>Mi</v>
      </c>
      <c r="C36" s="2">
        <f t="shared" si="8"/>
        <v>44210</v>
      </c>
      <c r="D36" s="12"/>
      <c r="E36" s="3"/>
      <c r="F36" s="4"/>
      <c r="G36" s="151">
        <f t="shared" si="9"/>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0"/>
        <v/>
      </c>
      <c r="U36" s="164" t="str">
        <f t="shared" ca="1" si="11"/>
        <v>-</v>
      </c>
      <c r="V36" s="165">
        <f t="shared" ca="1" si="12"/>
        <v>86</v>
      </c>
      <c r="W36" s="166" t="str">
        <f t="shared" ca="1" si="13"/>
        <v>:</v>
      </c>
      <c r="X36" s="167">
        <f t="shared" ca="1" si="14"/>
        <v>10.000000000000284</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15"/>
        <v>-7.8333333333333339</v>
      </c>
      <c r="AB36" s="7">
        <f t="shared" si="16"/>
        <v>0</v>
      </c>
      <c r="AC36" s="11">
        <f t="shared" si="17"/>
        <v>0</v>
      </c>
      <c r="AD36" s="8">
        <f t="shared" si="18"/>
        <v>0</v>
      </c>
      <c r="AE36" s="8">
        <f t="shared" ca="1" si="19"/>
        <v>-86.166666666666671</v>
      </c>
      <c r="AF36" s="9">
        <f t="shared" ca="1" si="5"/>
        <v>-86.166666666666671</v>
      </c>
      <c r="AG36" s="10">
        <f t="shared" ca="1" si="20"/>
        <v>-86</v>
      </c>
      <c r="AH36" s="10">
        <f t="shared" ca="1" si="6"/>
        <v>-0.10000000000000284</v>
      </c>
      <c r="AI36" s="60"/>
      <c r="AJ36" s="18"/>
      <c r="AK36" s="18"/>
      <c r="AL36" s="18"/>
    </row>
    <row r="37" spans="1:38" ht="19.95" customHeight="1" x14ac:dyDescent="0.25">
      <c r="A37" s="60"/>
      <c r="B37" s="1" t="str">
        <f t="shared" si="7"/>
        <v>Do</v>
      </c>
      <c r="C37" s="2">
        <f t="shared" si="8"/>
        <v>44211</v>
      </c>
      <c r="D37" s="12"/>
      <c r="E37" s="3"/>
      <c r="F37" s="4"/>
      <c r="G37" s="151">
        <f t="shared" si="9"/>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0"/>
        <v/>
      </c>
      <c r="U37" s="164" t="str">
        <f t="shared" ca="1" si="11"/>
        <v>-</v>
      </c>
      <c r="V37" s="165">
        <f t="shared" ca="1" si="12"/>
        <v>94</v>
      </c>
      <c r="W37" s="166" t="str">
        <f t="shared" ca="1" si="13"/>
        <v>:</v>
      </c>
      <c r="X37" s="167">
        <f t="shared" ca="1" si="14"/>
        <v>0</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15"/>
        <v>-7.8333333333333339</v>
      </c>
      <c r="AB37" s="7">
        <f t="shared" si="16"/>
        <v>0</v>
      </c>
      <c r="AC37" s="11">
        <f t="shared" si="17"/>
        <v>0</v>
      </c>
      <c r="AD37" s="8">
        <f t="shared" si="18"/>
        <v>0</v>
      </c>
      <c r="AE37" s="8">
        <f t="shared" ca="1" si="19"/>
        <v>-94</v>
      </c>
      <c r="AF37" s="9">
        <f t="shared" ca="1" si="5"/>
        <v>-94</v>
      </c>
      <c r="AG37" s="10">
        <f t="shared" ca="1" si="20"/>
        <v>-94</v>
      </c>
      <c r="AH37" s="10">
        <f t="shared" ca="1" si="6"/>
        <v>0</v>
      </c>
      <c r="AI37" s="60"/>
      <c r="AJ37" s="18"/>
      <c r="AK37" s="18"/>
      <c r="AL37" s="18"/>
    </row>
    <row r="38" spans="1:38" ht="19.95" customHeight="1" x14ac:dyDescent="0.25">
      <c r="A38" s="60"/>
      <c r="B38" s="1" t="str">
        <f t="shared" si="7"/>
        <v>Fr</v>
      </c>
      <c r="C38" s="2">
        <f t="shared" si="8"/>
        <v>44212</v>
      </c>
      <c r="D38" s="12"/>
      <c r="E38" s="3"/>
      <c r="F38" s="4"/>
      <c r="G38" s="151">
        <f t="shared" si="9"/>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0"/>
        <v/>
      </c>
      <c r="U38" s="164" t="str">
        <f t="shared" ca="1" si="11"/>
        <v>-</v>
      </c>
      <c r="V38" s="165">
        <f t="shared" ca="1" si="12"/>
        <v>101</v>
      </c>
      <c r="W38" s="166" t="str">
        <f t="shared" ca="1" si="13"/>
        <v>:</v>
      </c>
      <c r="X38" s="167">
        <f t="shared" ca="1" si="14"/>
        <v>49.999999999999716</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15"/>
        <v>-7.8333333333333339</v>
      </c>
      <c r="AB38" s="7">
        <f t="shared" si="16"/>
        <v>0</v>
      </c>
      <c r="AC38" s="11">
        <f t="shared" si="17"/>
        <v>0</v>
      </c>
      <c r="AD38" s="8">
        <f t="shared" si="18"/>
        <v>0</v>
      </c>
      <c r="AE38" s="8">
        <f t="shared" ca="1" si="19"/>
        <v>-101.83333333333333</v>
      </c>
      <c r="AF38" s="9">
        <f t="shared" ca="1" si="5"/>
        <v>-101.83333333333333</v>
      </c>
      <c r="AG38" s="10">
        <f t="shared" ca="1" si="20"/>
        <v>-101</v>
      </c>
      <c r="AH38" s="10">
        <f t="shared" ca="1" si="6"/>
        <v>-0.49999999999999717</v>
      </c>
      <c r="AI38" s="60"/>
      <c r="AJ38" s="18"/>
      <c r="AK38" s="18"/>
      <c r="AL38" s="18"/>
    </row>
    <row r="39" spans="1:38" ht="19.95" customHeight="1" x14ac:dyDescent="0.25">
      <c r="A39" s="60"/>
      <c r="B39" s="1" t="str">
        <f t="shared" si="7"/>
        <v>Sa</v>
      </c>
      <c r="C39" s="2">
        <f t="shared" si="8"/>
        <v>44213</v>
      </c>
      <c r="D39" s="12"/>
      <c r="E39" s="3"/>
      <c r="F39" s="4"/>
      <c r="G39" s="151">
        <f t="shared" si="9"/>
        <v>0</v>
      </c>
      <c r="H39" s="152">
        <f t="shared" ca="1" si="0"/>
        <v>0</v>
      </c>
      <c r="I39" s="152" t="str">
        <f t="shared" ca="1" si="1"/>
        <v xml:space="preserve"> </v>
      </c>
      <c r="J39" s="153" t="str">
        <f t="shared" ca="1" si="2"/>
        <v xml:space="preserve">  </v>
      </c>
      <c r="K39" s="4"/>
      <c r="L39" s="5"/>
      <c r="M39" s="5"/>
      <c r="N39" s="5"/>
      <c r="O39" s="5"/>
      <c r="P39" s="5"/>
      <c r="Q39" s="158" t="str">
        <f t="shared" si="3"/>
        <v/>
      </c>
      <c r="R39" s="159" t="str">
        <f t="shared" si="4"/>
        <v/>
      </c>
      <c r="S39" s="13"/>
      <c r="T39" s="149" t="str">
        <f t="shared" si="10"/>
        <v/>
      </c>
      <c r="U39" s="164" t="str">
        <f t="shared" ca="1" si="11"/>
        <v/>
      </c>
      <c r="V39" s="165" t="str">
        <f t="shared" ca="1" si="12"/>
        <v/>
      </c>
      <c r="W39" s="166" t="str">
        <f t="shared" ca="1" si="13"/>
        <v/>
      </c>
      <c r="X39" s="167" t="str">
        <f t="shared" ca="1" si="14"/>
        <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v>
      </c>
      <c r="AA39" s="6">
        <f t="shared" ca="1" si="15"/>
        <v>0</v>
      </c>
      <c r="AB39" s="7">
        <f t="shared" si="16"/>
        <v>0</v>
      </c>
      <c r="AC39" s="11">
        <f t="shared" si="17"/>
        <v>0</v>
      </c>
      <c r="AD39" s="8">
        <f t="shared" si="18"/>
        <v>0</v>
      </c>
      <c r="AE39" s="8">
        <f t="shared" ca="1" si="19"/>
        <v>-101.83333333333333</v>
      </c>
      <c r="AF39" s="9">
        <f t="shared" ca="1" si="5"/>
        <v>-101.83333333333333</v>
      </c>
      <c r="AG39" s="10">
        <f t="shared" ca="1" si="20"/>
        <v>-101</v>
      </c>
      <c r="AH39" s="10">
        <f t="shared" ca="1" si="6"/>
        <v>-0.49999999999999717</v>
      </c>
      <c r="AI39" s="60"/>
      <c r="AJ39" s="18"/>
      <c r="AK39" s="18"/>
      <c r="AL39" s="18"/>
    </row>
    <row r="40" spans="1:38" ht="19.95" customHeight="1" x14ac:dyDescent="0.25">
      <c r="A40" s="60"/>
      <c r="B40" s="1" t="str">
        <f t="shared" si="7"/>
        <v>So</v>
      </c>
      <c r="C40" s="2">
        <f t="shared" si="8"/>
        <v>44214</v>
      </c>
      <c r="D40" s="12"/>
      <c r="E40" s="3"/>
      <c r="F40" s="4"/>
      <c r="G40" s="151">
        <f t="shared" si="9"/>
        <v>0</v>
      </c>
      <c r="H40" s="152">
        <f t="shared" ca="1" si="0"/>
        <v>0</v>
      </c>
      <c r="I40" s="152" t="str">
        <f t="shared" ca="1" si="1"/>
        <v xml:space="preserve"> </v>
      </c>
      <c r="J40" s="153" t="str">
        <f t="shared" ca="1" si="2"/>
        <v xml:space="preserve">  </v>
      </c>
      <c r="K40" s="4"/>
      <c r="L40" s="5"/>
      <c r="M40" s="5"/>
      <c r="N40" s="5"/>
      <c r="O40" s="5"/>
      <c r="P40" s="5"/>
      <c r="Q40" s="158" t="str">
        <f t="shared" si="3"/>
        <v/>
      </c>
      <c r="R40" s="159" t="str">
        <f t="shared" si="4"/>
        <v/>
      </c>
      <c r="S40" s="13"/>
      <c r="T40" s="149" t="str">
        <f t="shared" si="10"/>
        <v/>
      </c>
      <c r="U40" s="164" t="str">
        <f t="shared" ca="1" si="11"/>
        <v/>
      </c>
      <c r="V40" s="165" t="str">
        <f t="shared" ca="1" si="12"/>
        <v/>
      </c>
      <c r="W40" s="166" t="str">
        <f t="shared" ca="1" si="13"/>
        <v/>
      </c>
      <c r="X40" s="167" t="str">
        <f t="shared" ca="1" si="14"/>
        <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v>
      </c>
      <c r="AA40" s="6">
        <f t="shared" ca="1" si="15"/>
        <v>0</v>
      </c>
      <c r="AB40" s="7">
        <f t="shared" si="16"/>
        <v>0</v>
      </c>
      <c r="AC40" s="11">
        <f t="shared" si="17"/>
        <v>0</v>
      </c>
      <c r="AD40" s="8">
        <f t="shared" si="18"/>
        <v>0</v>
      </c>
      <c r="AE40" s="8">
        <f t="shared" ca="1" si="19"/>
        <v>-101.83333333333333</v>
      </c>
      <c r="AF40" s="9">
        <f t="shared" ca="1" si="5"/>
        <v>-101.83333333333333</v>
      </c>
      <c r="AG40" s="10">
        <f t="shared" ca="1" si="20"/>
        <v>-101</v>
      </c>
      <c r="AH40" s="10">
        <f t="shared" ca="1" si="6"/>
        <v>-0.49999999999999717</v>
      </c>
      <c r="AI40" s="60"/>
      <c r="AJ40" s="18"/>
      <c r="AK40" s="18"/>
      <c r="AL40" s="18"/>
    </row>
    <row r="41" spans="1:38" ht="19.95" customHeight="1" x14ac:dyDescent="0.25">
      <c r="A41" s="60"/>
      <c r="B41" s="1" t="str">
        <f t="shared" si="7"/>
        <v>Mo</v>
      </c>
      <c r="C41" s="2">
        <f t="shared" si="8"/>
        <v>44215</v>
      </c>
      <c r="D41" s="12"/>
      <c r="E41" s="3"/>
      <c r="F41" s="4"/>
      <c r="G41" s="151">
        <f t="shared" si="9"/>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0"/>
        <v/>
      </c>
      <c r="U41" s="164" t="str">
        <f t="shared" ca="1" si="11"/>
        <v>-</v>
      </c>
      <c r="V41" s="165">
        <f t="shared" ca="1" si="12"/>
        <v>109</v>
      </c>
      <c r="W41" s="166" t="str">
        <f t="shared" ca="1" si="13"/>
        <v>:</v>
      </c>
      <c r="X41" s="167">
        <f t="shared" ca="1" si="14"/>
        <v>39.999999999999432</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15"/>
        <v>-7.8333333333333339</v>
      </c>
      <c r="AB41" s="7">
        <f t="shared" si="16"/>
        <v>0</v>
      </c>
      <c r="AC41" s="11">
        <f t="shared" si="17"/>
        <v>0</v>
      </c>
      <c r="AD41" s="8">
        <f t="shared" si="18"/>
        <v>0</v>
      </c>
      <c r="AE41" s="8">
        <f t="shared" ca="1" si="19"/>
        <v>-109.66666666666666</v>
      </c>
      <c r="AF41" s="9">
        <f t="shared" ca="1" si="5"/>
        <v>-109.66666666666666</v>
      </c>
      <c r="AG41" s="10">
        <f t="shared" ca="1" si="20"/>
        <v>-109</v>
      </c>
      <c r="AH41" s="10">
        <f t="shared" ca="1" si="6"/>
        <v>-0.3999999999999943</v>
      </c>
      <c r="AI41" s="60"/>
      <c r="AJ41" s="18"/>
      <c r="AK41" s="18"/>
      <c r="AL41" s="18"/>
    </row>
    <row r="42" spans="1:38" ht="19.95" customHeight="1" x14ac:dyDescent="0.25">
      <c r="A42" s="60"/>
      <c r="B42" s="1" t="str">
        <f t="shared" si="7"/>
        <v>Di</v>
      </c>
      <c r="C42" s="2">
        <f t="shared" si="8"/>
        <v>44216</v>
      </c>
      <c r="D42" s="12"/>
      <c r="E42" s="3"/>
      <c r="F42" s="4"/>
      <c r="G42" s="151">
        <f t="shared" si="9"/>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0"/>
        <v/>
      </c>
      <c r="U42" s="164" t="str">
        <f t="shared" ca="1" si="11"/>
        <v>-</v>
      </c>
      <c r="V42" s="165">
        <f t="shared" ca="1" si="12"/>
        <v>117</v>
      </c>
      <c r="W42" s="166" t="str">
        <f t="shared" ca="1" si="13"/>
        <v>:</v>
      </c>
      <c r="X42" s="167">
        <f t="shared" ca="1" si="14"/>
        <v>29.999999999999151</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15"/>
        <v>-7.8333333333333339</v>
      </c>
      <c r="AB42" s="7">
        <f t="shared" si="16"/>
        <v>0</v>
      </c>
      <c r="AC42" s="11">
        <f t="shared" si="17"/>
        <v>0</v>
      </c>
      <c r="AD42" s="8">
        <f t="shared" si="18"/>
        <v>0</v>
      </c>
      <c r="AE42" s="8">
        <f t="shared" ca="1" si="19"/>
        <v>-117.49999999999999</v>
      </c>
      <c r="AF42" s="9">
        <f t="shared" ca="1" si="5"/>
        <v>-117.49999999999999</v>
      </c>
      <c r="AG42" s="10">
        <f t="shared" ca="1" si="20"/>
        <v>-117</v>
      </c>
      <c r="AH42" s="10">
        <f t="shared" ca="1" si="6"/>
        <v>-0.2999999999999915</v>
      </c>
      <c r="AI42" s="60"/>
      <c r="AJ42" s="18"/>
      <c r="AK42" s="18"/>
      <c r="AL42" s="18"/>
    </row>
    <row r="43" spans="1:38" ht="19.95" customHeight="1" x14ac:dyDescent="0.25">
      <c r="A43" s="60"/>
      <c r="B43" s="1" t="str">
        <f t="shared" si="7"/>
        <v>Mi</v>
      </c>
      <c r="C43" s="2">
        <f t="shared" si="8"/>
        <v>44217</v>
      </c>
      <c r="D43" s="12"/>
      <c r="E43" s="3"/>
      <c r="F43" s="4"/>
      <c r="G43" s="151">
        <f t="shared" si="9"/>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0"/>
        <v/>
      </c>
      <c r="U43" s="164" t="str">
        <f t="shared" ca="1" si="11"/>
        <v>-</v>
      </c>
      <c r="V43" s="165">
        <f t="shared" ca="1" si="12"/>
        <v>125</v>
      </c>
      <c r="W43" s="166" t="str">
        <f t="shared" ca="1" si="13"/>
        <v>:</v>
      </c>
      <c r="X43" s="167">
        <f t="shared" ca="1" si="14"/>
        <v>19.999999999998863</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15"/>
        <v>-7.8333333333333339</v>
      </c>
      <c r="AB43" s="7">
        <f t="shared" si="16"/>
        <v>0</v>
      </c>
      <c r="AC43" s="11">
        <f t="shared" si="17"/>
        <v>0</v>
      </c>
      <c r="AD43" s="8">
        <f t="shared" si="18"/>
        <v>0</v>
      </c>
      <c r="AE43" s="8">
        <f t="shared" ca="1" si="19"/>
        <v>-125.33333333333331</v>
      </c>
      <c r="AF43" s="9">
        <f t="shared" ca="1" si="5"/>
        <v>-125.33333333333331</v>
      </c>
      <c r="AG43" s="10">
        <f t="shared" ca="1" si="20"/>
        <v>-125</v>
      </c>
      <c r="AH43" s="10">
        <f t="shared" ca="1" si="6"/>
        <v>-0.19999999999998863</v>
      </c>
      <c r="AI43" s="60"/>
      <c r="AJ43" s="18"/>
      <c r="AK43" s="18"/>
      <c r="AL43" s="18"/>
    </row>
    <row r="44" spans="1:38" ht="19.95" customHeight="1" x14ac:dyDescent="0.25">
      <c r="A44" s="60"/>
      <c r="B44" s="1" t="str">
        <f t="shared" si="7"/>
        <v>Do</v>
      </c>
      <c r="C44" s="2">
        <f t="shared" si="8"/>
        <v>44218</v>
      </c>
      <c r="D44" s="12"/>
      <c r="E44" s="3"/>
      <c r="F44" s="4"/>
      <c r="G44" s="151">
        <f t="shared" si="9"/>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0"/>
        <v/>
      </c>
      <c r="U44" s="164" t="str">
        <f t="shared" ca="1" si="11"/>
        <v>-</v>
      </c>
      <c r="V44" s="165">
        <f t="shared" ca="1" si="12"/>
        <v>133</v>
      </c>
      <c r="W44" s="166" t="str">
        <f t="shared" ca="1" si="13"/>
        <v>:</v>
      </c>
      <c r="X44" s="167">
        <f t="shared" ca="1" si="14"/>
        <v>9.9999999999994316</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15"/>
        <v>-7.8333333333333339</v>
      </c>
      <c r="AB44" s="7">
        <f t="shared" si="16"/>
        <v>0</v>
      </c>
      <c r="AC44" s="11">
        <f t="shared" si="17"/>
        <v>0</v>
      </c>
      <c r="AD44" s="8">
        <f t="shared" si="18"/>
        <v>0</v>
      </c>
      <c r="AE44" s="8">
        <f t="shared" ca="1" si="19"/>
        <v>-133.16666666666666</v>
      </c>
      <c r="AF44" s="9">
        <f t="shared" ca="1" si="5"/>
        <v>-133.16666666666666</v>
      </c>
      <c r="AG44" s="10">
        <f t="shared" ca="1" si="20"/>
        <v>-133</v>
      </c>
      <c r="AH44" s="10">
        <f t="shared" ca="1" si="6"/>
        <v>-9.9999999999994316E-2</v>
      </c>
      <c r="AI44" s="60"/>
      <c r="AJ44" s="18"/>
      <c r="AK44" s="18"/>
      <c r="AL44" s="18"/>
    </row>
    <row r="45" spans="1:38" ht="19.95" customHeight="1" x14ac:dyDescent="0.25">
      <c r="A45" s="60"/>
      <c r="B45" s="1" t="str">
        <f t="shared" si="7"/>
        <v>Fr</v>
      </c>
      <c r="C45" s="2">
        <f t="shared" si="8"/>
        <v>44219</v>
      </c>
      <c r="D45" s="12"/>
      <c r="E45" s="3"/>
      <c r="F45" s="4"/>
      <c r="G45" s="151">
        <f t="shared" si="9"/>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0"/>
        <v/>
      </c>
      <c r="U45" s="164" t="str">
        <f t="shared" ca="1" si="11"/>
        <v>-</v>
      </c>
      <c r="V45" s="165">
        <f t="shared" ca="1" si="12"/>
        <v>141</v>
      </c>
      <c r="W45" s="166" t="str">
        <f t="shared" ca="1" si="13"/>
        <v>:</v>
      </c>
      <c r="X45" s="167">
        <f t="shared" ca="1" si="14"/>
        <v>0</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15"/>
        <v>-7.8333333333333339</v>
      </c>
      <c r="AB45" s="7">
        <f t="shared" si="16"/>
        <v>0</v>
      </c>
      <c r="AC45" s="11">
        <f t="shared" si="17"/>
        <v>0</v>
      </c>
      <c r="AD45" s="8">
        <f t="shared" si="18"/>
        <v>0</v>
      </c>
      <c r="AE45" s="8">
        <f t="shared" ca="1" si="19"/>
        <v>-141</v>
      </c>
      <c r="AF45" s="9">
        <f t="shared" ca="1" si="5"/>
        <v>-141</v>
      </c>
      <c r="AG45" s="10">
        <f t="shared" ca="1" si="20"/>
        <v>-141</v>
      </c>
      <c r="AH45" s="10">
        <f t="shared" ca="1" si="6"/>
        <v>0</v>
      </c>
      <c r="AI45" s="60"/>
      <c r="AJ45" s="18"/>
      <c r="AK45" s="18"/>
      <c r="AL45" s="18"/>
    </row>
    <row r="46" spans="1:38" ht="19.95" customHeight="1" x14ac:dyDescent="0.25">
      <c r="A46" s="60"/>
      <c r="B46" s="1" t="str">
        <f t="shared" si="7"/>
        <v>Sa</v>
      </c>
      <c r="C46" s="2">
        <f t="shared" si="8"/>
        <v>44220</v>
      </c>
      <c r="D46" s="12"/>
      <c r="E46" s="3"/>
      <c r="F46" s="4"/>
      <c r="G46" s="151">
        <f t="shared" si="9"/>
        <v>0</v>
      </c>
      <c r="H46" s="152">
        <f t="shared" ca="1" si="0"/>
        <v>0</v>
      </c>
      <c r="I46" s="152" t="str">
        <f t="shared" ca="1" si="1"/>
        <v xml:space="preserve"> </v>
      </c>
      <c r="J46" s="153" t="str">
        <f t="shared" ca="1" si="2"/>
        <v xml:space="preserve">  </v>
      </c>
      <c r="K46" s="4"/>
      <c r="L46" s="5"/>
      <c r="M46" s="5"/>
      <c r="N46" s="5"/>
      <c r="O46" s="5"/>
      <c r="P46" s="5"/>
      <c r="Q46" s="158" t="str">
        <f t="shared" si="3"/>
        <v/>
      </c>
      <c r="R46" s="159" t="str">
        <f t="shared" si="4"/>
        <v/>
      </c>
      <c r="S46" s="13"/>
      <c r="T46" s="149" t="str">
        <f t="shared" si="10"/>
        <v/>
      </c>
      <c r="U46" s="164" t="str">
        <f t="shared" ca="1" si="11"/>
        <v/>
      </c>
      <c r="V46" s="165" t="str">
        <f t="shared" ca="1" si="12"/>
        <v/>
      </c>
      <c r="W46" s="166" t="str">
        <f t="shared" ca="1" si="13"/>
        <v/>
      </c>
      <c r="X46" s="167" t="str">
        <f t="shared" ca="1" si="14"/>
        <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v>
      </c>
      <c r="AA46" s="6">
        <f t="shared" ca="1" si="15"/>
        <v>0</v>
      </c>
      <c r="AB46" s="7">
        <f t="shared" si="16"/>
        <v>0</v>
      </c>
      <c r="AC46" s="11">
        <f t="shared" si="17"/>
        <v>0</v>
      </c>
      <c r="AD46" s="8">
        <f t="shared" si="18"/>
        <v>0</v>
      </c>
      <c r="AE46" s="8">
        <f t="shared" ca="1" si="19"/>
        <v>-141</v>
      </c>
      <c r="AF46" s="9">
        <f t="shared" ca="1" si="5"/>
        <v>-141</v>
      </c>
      <c r="AG46" s="10">
        <f t="shared" ca="1" si="20"/>
        <v>-141</v>
      </c>
      <c r="AH46" s="10">
        <f t="shared" ca="1" si="6"/>
        <v>0</v>
      </c>
      <c r="AI46" s="60"/>
      <c r="AJ46" s="18"/>
      <c r="AK46" s="18"/>
      <c r="AL46" s="18"/>
    </row>
    <row r="47" spans="1:38" ht="19.95" customHeight="1" x14ac:dyDescent="0.25">
      <c r="A47" s="60"/>
      <c r="B47" s="1" t="str">
        <f t="shared" si="7"/>
        <v>So</v>
      </c>
      <c r="C47" s="2">
        <f t="shared" si="8"/>
        <v>44221</v>
      </c>
      <c r="D47" s="12"/>
      <c r="E47" s="3"/>
      <c r="F47" s="4"/>
      <c r="G47" s="151">
        <f t="shared" si="9"/>
        <v>0</v>
      </c>
      <c r="H47" s="152">
        <f t="shared" ca="1" si="0"/>
        <v>0</v>
      </c>
      <c r="I47" s="152" t="str">
        <f t="shared" ca="1" si="1"/>
        <v xml:space="preserve"> </v>
      </c>
      <c r="J47" s="153" t="str">
        <f t="shared" ca="1" si="2"/>
        <v xml:space="preserve">  </v>
      </c>
      <c r="K47" s="4"/>
      <c r="L47" s="5"/>
      <c r="M47" s="5"/>
      <c r="N47" s="5"/>
      <c r="O47" s="5"/>
      <c r="P47" s="5"/>
      <c r="Q47" s="158" t="str">
        <f t="shared" si="3"/>
        <v/>
      </c>
      <c r="R47" s="159" t="str">
        <f t="shared" si="4"/>
        <v/>
      </c>
      <c r="S47" s="13"/>
      <c r="T47" s="149" t="str">
        <f t="shared" si="10"/>
        <v/>
      </c>
      <c r="U47" s="164" t="str">
        <f t="shared" ca="1" si="11"/>
        <v/>
      </c>
      <c r="V47" s="165" t="str">
        <f t="shared" ca="1" si="12"/>
        <v/>
      </c>
      <c r="W47" s="166" t="str">
        <f t="shared" ca="1" si="13"/>
        <v/>
      </c>
      <c r="X47" s="167" t="str">
        <f t="shared" ca="1" si="14"/>
        <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v>
      </c>
      <c r="AA47" s="6">
        <f t="shared" ca="1" si="15"/>
        <v>0</v>
      </c>
      <c r="AB47" s="7">
        <f t="shared" si="16"/>
        <v>0</v>
      </c>
      <c r="AC47" s="11">
        <f t="shared" si="17"/>
        <v>0</v>
      </c>
      <c r="AD47" s="8">
        <f t="shared" si="18"/>
        <v>0</v>
      </c>
      <c r="AE47" s="8">
        <f t="shared" ca="1" si="19"/>
        <v>-141</v>
      </c>
      <c r="AF47" s="9">
        <f t="shared" ca="1" si="5"/>
        <v>-141</v>
      </c>
      <c r="AG47" s="10">
        <f t="shared" ca="1" si="20"/>
        <v>-141</v>
      </c>
      <c r="AH47" s="10">
        <f t="shared" ca="1" si="6"/>
        <v>0</v>
      </c>
      <c r="AI47" s="60"/>
      <c r="AJ47" s="18"/>
      <c r="AK47" s="18"/>
      <c r="AL47" s="18"/>
    </row>
    <row r="48" spans="1:38" ht="19.95" customHeight="1" x14ac:dyDescent="0.25">
      <c r="A48" s="60"/>
      <c r="B48" s="1" t="str">
        <f t="shared" si="7"/>
        <v>Mo</v>
      </c>
      <c r="C48" s="2">
        <f t="shared" si="8"/>
        <v>44222</v>
      </c>
      <c r="D48" s="12"/>
      <c r="E48" s="3"/>
      <c r="F48" s="4"/>
      <c r="G48" s="151">
        <f t="shared" si="9"/>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0"/>
        <v/>
      </c>
      <c r="U48" s="164" t="str">
        <f t="shared" ca="1" si="11"/>
        <v>-</v>
      </c>
      <c r="V48" s="165">
        <f t="shared" ca="1" si="12"/>
        <v>148</v>
      </c>
      <c r="W48" s="166" t="str">
        <f t="shared" ca="1" si="13"/>
        <v>:</v>
      </c>
      <c r="X48" s="167">
        <f t="shared" ca="1" si="14"/>
        <v>50.000000000000576</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15"/>
        <v>-7.8333333333333339</v>
      </c>
      <c r="AB48" s="7">
        <f t="shared" si="16"/>
        <v>0</v>
      </c>
      <c r="AC48" s="11">
        <f t="shared" si="17"/>
        <v>0</v>
      </c>
      <c r="AD48" s="8">
        <f t="shared" si="18"/>
        <v>0</v>
      </c>
      <c r="AE48" s="8">
        <f t="shared" ca="1" si="19"/>
        <v>-148.83333333333334</v>
      </c>
      <c r="AF48" s="9">
        <f t="shared" ca="1" si="5"/>
        <v>-148.83333333333334</v>
      </c>
      <c r="AG48" s="10">
        <f t="shared" ca="1" si="20"/>
        <v>-148</v>
      </c>
      <c r="AH48" s="10">
        <f t="shared" ca="1" si="6"/>
        <v>-0.50000000000000577</v>
      </c>
      <c r="AI48" s="60"/>
      <c r="AJ48" s="18"/>
      <c r="AK48" s="18"/>
      <c r="AL48" s="18"/>
    </row>
    <row r="49" spans="1:38" ht="19.95" customHeight="1" x14ac:dyDescent="0.25">
      <c r="A49" s="60"/>
      <c r="B49" s="1" t="str">
        <f t="shared" si="7"/>
        <v>Di</v>
      </c>
      <c r="C49" s="2">
        <f t="shared" si="8"/>
        <v>44223</v>
      </c>
      <c r="D49" s="12"/>
      <c r="E49" s="3"/>
      <c r="F49" s="4"/>
      <c r="G49" s="151">
        <f t="shared" si="9"/>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0"/>
        <v/>
      </c>
      <c r="U49" s="164" t="str">
        <f t="shared" ca="1" si="11"/>
        <v>-</v>
      </c>
      <c r="V49" s="165">
        <f t="shared" ca="1" si="12"/>
        <v>156</v>
      </c>
      <c r="W49" s="166" t="str">
        <f t="shared" ca="1" si="13"/>
        <v>:</v>
      </c>
      <c r="X49" s="167">
        <f t="shared" ca="1" si="14"/>
        <v>40.000000000001137</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15"/>
        <v>-7.8333333333333339</v>
      </c>
      <c r="AB49" s="7">
        <f t="shared" si="16"/>
        <v>0</v>
      </c>
      <c r="AC49" s="11">
        <f t="shared" si="17"/>
        <v>0</v>
      </c>
      <c r="AD49" s="8">
        <f t="shared" si="18"/>
        <v>0</v>
      </c>
      <c r="AE49" s="8">
        <f t="shared" ca="1" si="19"/>
        <v>-156.66666666666669</v>
      </c>
      <c r="AF49" s="9">
        <f t="shared" ca="1" si="5"/>
        <v>-156.66666666666669</v>
      </c>
      <c r="AG49" s="10">
        <f t="shared" ca="1" si="20"/>
        <v>-156</v>
      </c>
      <c r="AH49" s="10">
        <f t="shared" ca="1" si="6"/>
        <v>-0.40000000000001135</v>
      </c>
      <c r="AI49" s="60"/>
      <c r="AJ49" s="18"/>
      <c r="AK49" s="18"/>
      <c r="AL49" s="18"/>
    </row>
    <row r="50" spans="1:38" ht="19.95" customHeight="1" x14ac:dyDescent="0.25">
      <c r="A50" s="60"/>
      <c r="B50" s="1" t="str">
        <f t="shared" si="7"/>
        <v>Mi</v>
      </c>
      <c r="C50" s="2">
        <f t="shared" si="8"/>
        <v>44224</v>
      </c>
      <c r="D50" s="12"/>
      <c r="E50" s="3"/>
      <c r="F50" s="4"/>
      <c r="G50" s="151">
        <f t="shared" si="9"/>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0"/>
        <v/>
      </c>
      <c r="U50" s="164" t="str">
        <f t="shared" ca="1" si="11"/>
        <v>-</v>
      </c>
      <c r="V50" s="165">
        <f t="shared" ca="1" si="12"/>
        <v>164</v>
      </c>
      <c r="W50" s="166" t="str">
        <f t="shared" ca="1" si="13"/>
        <v>:</v>
      </c>
      <c r="X50" s="167">
        <f t="shared" ca="1" si="14"/>
        <v>30.000000000001709</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15"/>
        <v>-7.8333333333333339</v>
      </c>
      <c r="AB50" s="7">
        <f t="shared" si="16"/>
        <v>0</v>
      </c>
      <c r="AC50" s="11">
        <f t="shared" si="17"/>
        <v>0</v>
      </c>
      <c r="AD50" s="8">
        <f t="shared" si="18"/>
        <v>0</v>
      </c>
      <c r="AE50" s="8">
        <f t="shared" ca="1" si="19"/>
        <v>-164.50000000000003</v>
      </c>
      <c r="AF50" s="9">
        <f t="shared" ca="1" si="5"/>
        <v>-164.50000000000003</v>
      </c>
      <c r="AG50" s="10">
        <f t="shared" ca="1" si="20"/>
        <v>-164</v>
      </c>
      <c r="AH50" s="10">
        <f t="shared" ca="1" si="6"/>
        <v>-0.30000000000001709</v>
      </c>
      <c r="AI50" s="60"/>
      <c r="AJ50" s="18"/>
      <c r="AK50" s="18"/>
      <c r="AL50" s="18"/>
    </row>
    <row r="51" spans="1:38" ht="19.95" customHeight="1" x14ac:dyDescent="0.25">
      <c r="A51" s="60"/>
      <c r="B51" s="1" t="str">
        <f t="shared" si="7"/>
        <v>Do</v>
      </c>
      <c r="C51" s="2">
        <f t="shared" si="8"/>
        <v>44225</v>
      </c>
      <c r="D51" s="12"/>
      <c r="E51" s="3"/>
      <c r="F51" s="4"/>
      <c r="G51" s="151">
        <f t="shared" si="9"/>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0"/>
        <v/>
      </c>
      <c r="U51" s="164" t="str">
        <f t="shared" ca="1" si="11"/>
        <v>-</v>
      </c>
      <c r="V51" s="165">
        <f t="shared" ca="1" si="12"/>
        <v>172</v>
      </c>
      <c r="W51" s="166" t="str">
        <f t="shared" ca="1" si="13"/>
        <v>:</v>
      </c>
      <c r="X51" s="167">
        <f t="shared" ca="1" si="14"/>
        <v>20.00000000000227</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15"/>
        <v>-7.8333333333333339</v>
      </c>
      <c r="AB51" s="7">
        <f t="shared" si="16"/>
        <v>0</v>
      </c>
      <c r="AC51" s="11">
        <f t="shared" si="17"/>
        <v>0</v>
      </c>
      <c r="AD51" s="8">
        <f t="shared" si="18"/>
        <v>0</v>
      </c>
      <c r="AE51" s="8">
        <f t="shared" ca="1" si="19"/>
        <v>-172.33333333333337</v>
      </c>
      <c r="AF51" s="9">
        <f t="shared" ca="1" si="5"/>
        <v>-172.33333333333337</v>
      </c>
      <c r="AG51" s="10">
        <f t="shared" ca="1" si="20"/>
        <v>-172</v>
      </c>
      <c r="AH51" s="10">
        <f t="shared" ca="1" si="6"/>
        <v>-0.20000000000002272</v>
      </c>
      <c r="AI51" s="60"/>
      <c r="AJ51" s="18"/>
      <c r="AK51" s="18"/>
      <c r="AL51" s="18"/>
    </row>
    <row r="52" spans="1:38" ht="19.95" customHeight="1" x14ac:dyDescent="0.25">
      <c r="A52" s="60"/>
      <c r="B52" s="1" t="str">
        <f t="shared" si="7"/>
        <v>Fr</v>
      </c>
      <c r="C52" s="2">
        <f t="shared" si="8"/>
        <v>44226</v>
      </c>
      <c r="D52" s="12"/>
      <c r="E52" s="3"/>
      <c r="F52" s="4"/>
      <c r="G52" s="151">
        <f t="shared" si="9"/>
        <v>0</v>
      </c>
      <c r="H52" s="152">
        <f t="shared" ca="1" si="0"/>
        <v>0.3263888888888889</v>
      </c>
      <c r="I52" s="152" t="str">
        <f ca="1">IF(C52=" ","",IF(G52=H52," ",IF(G52&gt;H52,"+","-")))</f>
        <v>-</v>
      </c>
      <c r="J52" s="153">
        <f ca="1">IF(C52=" ","",IF(H52=G52,"  ",IF(H52&gt;G52,(H52-G52),(G52-H52))))</f>
        <v>0.3263888888888889</v>
      </c>
      <c r="K52" s="4"/>
      <c r="L52" s="5"/>
      <c r="M52" s="40"/>
      <c r="N52" s="40"/>
      <c r="O52" s="40"/>
      <c r="P52" s="40"/>
      <c r="Q52" s="160" t="str">
        <f t="shared" si="3"/>
        <v/>
      </c>
      <c r="R52" s="161" t="str">
        <f t="shared" si="4"/>
        <v/>
      </c>
      <c r="S52" s="13"/>
      <c r="T52" s="149" t="str">
        <f t="shared" si="10"/>
        <v/>
      </c>
      <c r="U52" s="164" t="str">
        <f t="shared" ca="1" si="11"/>
        <v>-</v>
      </c>
      <c r="V52" s="165">
        <f t="shared" ca="1" si="12"/>
        <v>180</v>
      </c>
      <c r="W52" s="166" t="str">
        <f t="shared" ca="1" si="13"/>
        <v>:</v>
      </c>
      <c r="X52" s="167">
        <f t="shared" ca="1" si="14"/>
        <v>10.000000000002842</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0.3263888888888889</v>
      </c>
      <c r="AA52" s="6">
        <f t="shared" ca="1" si="15"/>
        <v>-7.8333333333333339</v>
      </c>
      <c r="AB52" s="7">
        <f t="shared" si="16"/>
        <v>0</v>
      </c>
      <c r="AC52" s="11">
        <f t="shared" si="17"/>
        <v>0</v>
      </c>
      <c r="AD52" s="8">
        <f t="shared" si="18"/>
        <v>0</v>
      </c>
      <c r="AE52" s="8">
        <f t="shared" ca="1" si="19"/>
        <v>-180.16666666666671</v>
      </c>
      <c r="AF52" s="9">
        <f t="shared" ca="1" si="5"/>
        <v>-180.16666666666671</v>
      </c>
      <c r="AG52" s="10">
        <f t="shared" ca="1" si="20"/>
        <v>-180</v>
      </c>
      <c r="AH52" s="10">
        <f t="shared" ca="1" si="6"/>
        <v>-0.10000000000002843</v>
      </c>
      <c r="AI52" s="60"/>
      <c r="AJ52" s="18"/>
      <c r="AK52" s="18"/>
      <c r="AL52" s="18"/>
    </row>
    <row r="53" spans="1:38"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row>
    <row r="54" spans="1:38" ht="15.6" x14ac:dyDescent="0.25">
      <c r="A54" s="45"/>
      <c r="B54" s="133" t="s">
        <v>49</v>
      </c>
      <c r="C54" s="87"/>
      <c r="D54" s="134"/>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row>
    <row r="55" spans="1:38"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180</v>
      </c>
      <c r="W55" s="59" t="s">
        <v>6</v>
      </c>
      <c r="X55" s="57">
        <f ca="1">IF((AH52+X54)&lt;0,((AH52*100+X54)*(-1)),(AH52*100+X54))</f>
        <v>10.000000000002842</v>
      </c>
      <c r="Z55" s="45"/>
      <c r="AA55" s="45"/>
      <c r="AB55" s="45"/>
      <c r="AC55" s="45"/>
      <c r="AD55" s="45"/>
      <c r="AE55" s="45"/>
      <c r="AF55" s="45"/>
      <c r="AG55" s="45"/>
      <c r="AH55" s="45"/>
      <c r="AI55" s="45"/>
      <c r="AJ55" s="18"/>
      <c r="AK55" s="18"/>
      <c r="AL55" s="18"/>
    </row>
    <row r="56" spans="1:38"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row>
    <row r="57" spans="1:38"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row>
    <row r="58" spans="1:38"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row>
    <row r="59" spans="1:38"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row>
    <row r="60" spans="1:38"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row>
    <row r="61" spans="1:38"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row>
    <row r="62" spans="1:38"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row>
    <row r="63" spans="1:38"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row>
    <row r="64" spans="1:38"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row>
    <row r="65" spans="1:38"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row>
    <row r="66" spans="1:38"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row>
    <row r="67" spans="1:38"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row>
    <row r="68" spans="1:38"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row>
    <row r="69" spans="1:38" x14ac:dyDescent="0.25">
      <c r="A69" s="45"/>
      <c r="B69" s="128"/>
      <c r="C69" s="60"/>
      <c r="D69" s="60"/>
      <c r="E69" s="60"/>
      <c r="F69" s="60"/>
      <c r="G69" s="60"/>
      <c r="H69" s="60"/>
      <c r="I69" s="45"/>
      <c r="J69" s="45"/>
      <c r="K69" s="45"/>
      <c r="L69" s="45"/>
      <c r="M69" s="45"/>
      <c r="N69" s="45"/>
      <c r="O69" s="195"/>
      <c r="P69" s="194"/>
      <c r="Q69" s="194"/>
      <c r="R69" s="194"/>
      <c r="S69" s="194"/>
      <c r="T69" s="194"/>
      <c r="U69" s="194"/>
      <c r="V69" s="194"/>
      <c r="W69" s="194"/>
      <c r="X69" s="128"/>
      <c r="Z69" s="45"/>
      <c r="AA69" s="45"/>
      <c r="AB69" s="45"/>
      <c r="AC69" s="45"/>
      <c r="AD69" s="45"/>
      <c r="AE69" s="45"/>
      <c r="AF69" s="45"/>
      <c r="AG69" s="45"/>
      <c r="AH69" s="45"/>
      <c r="AI69" s="45"/>
      <c r="AJ69" s="18"/>
      <c r="AK69" s="18"/>
      <c r="AL69" s="18"/>
    </row>
    <row r="70" spans="1:38" s="184" customFormat="1" ht="15.6" x14ac:dyDescent="0.25">
      <c r="A70" s="111"/>
      <c r="B70" s="200" t="s">
        <v>120</v>
      </c>
      <c r="C70" s="111"/>
      <c r="D70" s="193"/>
      <c r="E70" s="193"/>
      <c r="F70" s="193"/>
      <c r="G70" s="193"/>
      <c r="H70" s="193"/>
      <c r="I70" s="111"/>
      <c r="J70" s="111"/>
      <c r="K70" s="111"/>
      <c r="L70" s="111"/>
      <c r="M70" s="111"/>
      <c r="N70" s="111"/>
      <c r="O70" s="196"/>
      <c r="P70" s="189"/>
      <c r="Q70" s="189"/>
      <c r="R70" s="189"/>
      <c r="S70" s="189"/>
      <c r="T70" s="189"/>
      <c r="U70" s="189"/>
      <c r="V70" s="189"/>
      <c r="W70" s="189"/>
      <c r="X70" s="183"/>
      <c r="Y70" s="78"/>
      <c r="Z70" s="111"/>
      <c r="AA70" s="111"/>
      <c r="AB70" s="111"/>
      <c r="AC70" s="111"/>
      <c r="AD70" s="111"/>
      <c r="AE70" s="111"/>
      <c r="AF70" s="111"/>
      <c r="AG70" s="111"/>
      <c r="AH70" s="111"/>
      <c r="AI70" s="111"/>
      <c r="AJ70" s="190"/>
      <c r="AK70" s="190"/>
      <c r="AL70" s="190"/>
    </row>
    <row r="71" spans="1:38" s="184" customFormat="1" ht="15.6" x14ac:dyDescent="0.25">
      <c r="A71" s="111"/>
      <c r="B71" s="183" t="s">
        <v>121</v>
      </c>
      <c r="C71" s="193"/>
      <c r="D71" s="193"/>
      <c r="E71" s="193"/>
      <c r="F71" s="193"/>
      <c r="G71" s="193"/>
      <c r="H71" s="193"/>
      <c r="I71" s="111"/>
      <c r="J71" s="111"/>
      <c r="K71" s="111"/>
      <c r="L71" s="111"/>
      <c r="M71" s="111"/>
      <c r="N71" s="111"/>
      <c r="O71" s="196"/>
      <c r="P71" s="189"/>
      <c r="Q71" s="189"/>
      <c r="R71" s="189"/>
      <c r="S71" s="189"/>
      <c r="T71" s="189"/>
      <c r="U71" s="189"/>
      <c r="V71" s="189"/>
      <c r="W71" s="189"/>
      <c r="X71" s="183"/>
      <c r="Y71" s="78"/>
      <c r="Z71" s="111"/>
      <c r="AA71" s="111"/>
      <c r="AB71" s="111"/>
      <c r="AC71" s="111"/>
      <c r="AD71" s="111"/>
      <c r="AE71" s="111"/>
      <c r="AF71" s="111"/>
      <c r="AG71" s="111"/>
      <c r="AH71" s="111"/>
      <c r="AI71" s="111"/>
      <c r="AJ71" s="190"/>
      <c r="AK71" s="190"/>
      <c r="AL71" s="190"/>
    </row>
    <row r="72" spans="1:38"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18"/>
      <c r="AK72" s="18"/>
      <c r="AL72" s="18"/>
    </row>
  </sheetData>
  <sheetProtection algorithmName="SHA-512" hashValue="ukTIpih2jlvJwjZEx7LADF9qpGrNvaAt5v9J5Nnv9+QLVa+ZBH1o3CqtJYa3KKq0irfjIJkCb6/nYHx1Tc7/EQ==" saltValue="+Z7txoE/5SyC/HBxZ4CFlg==" spinCount="100000" sheet="1" objects="1" scenarios="1" selectLockedCells="1"/>
  <mergeCells count="40">
    <mergeCell ref="K21:L21"/>
    <mergeCell ref="Q21:R21"/>
    <mergeCell ref="U21:X21"/>
    <mergeCell ref="O21:P21"/>
    <mergeCell ref="C61:H63"/>
    <mergeCell ref="E15:F15"/>
    <mergeCell ref="I15:J15"/>
    <mergeCell ref="E14:F14"/>
    <mergeCell ref="I14:J14"/>
    <mergeCell ref="Q65:W67"/>
    <mergeCell ref="Q62:W64"/>
    <mergeCell ref="Q59:W61"/>
    <mergeCell ref="S56:X56"/>
    <mergeCell ref="I16:J16"/>
    <mergeCell ref="I17:J17"/>
    <mergeCell ref="C18:W20"/>
    <mergeCell ref="C64:H64"/>
    <mergeCell ref="B58:X58"/>
    <mergeCell ref="M21:N21"/>
    <mergeCell ref="E21:G21"/>
    <mergeCell ref="I21:J21"/>
    <mergeCell ref="D13:F13"/>
    <mergeCell ref="I13:J13"/>
    <mergeCell ref="S8:W8"/>
    <mergeCell ref="E9:F9"/>
    <mergeCell ref="S9:W9"/>
    <mergeCell ref="I12:J12"/>
    <mergeCell ref="Z5:AH12"/>
    <mergeCell ref="H8:K8"/>
    <mergeCell ref="B2:X2"/>
    <mergeCell ref="J5:N5"/>
    <mergeCell ref="B5:C5"/>
    <mergeCell ref="B6:C6"/>
    <mergeCell ref="D5:H5"/>
    <mergeCell ref="D6:H6"/>
    <mergeCell ref="J6:N6"/>
    <mergeCell ref="S5:T6"/>
    <mergeCell ref="B8:C8"/>
    <mergeCell ref="E8:F8"/>
    <mergeCell ref="B9:C9"/>
  </mergeCells>
  <conditionalFormatting sqref="Q22:S52 B22:N52 U22:X52">
    <cfRule type="expression" dxfId="226" priority="25">
      <formula>OR($B22="Sa",$B22="So")</formula>
    </cfRule>
  </conditionalFormatting>
  <conditionalFormatting sqref="B22:C52">
    <cfRule type="expression" dxfId="225" priority="8">
      <formula>$D22="F"</formula>
    </cfRule>
    <cfRule type="expression" dxfId="224" priority="24">
      <formula>$B22="So"</formula>
    </cfRule>
  </conditionalFormatting>
  <conditionalFormatting sqref="J9">
    <cfRule type="expression" dxfId="223" priority="7">
      <formula>AND($J$9&lt;&gt;0,$E$9="VZ")</formula>
    </cfRule>
    <cfRule type="expression" dxfId="222" priority="15">
      <formula>$E$9&lt;&gt;"TZ"</formula>
    </cfRule>
    <cfRule type="expression" dxfId="221" priority="22">
      <formula>$E$9="TZ"</formula>
    </cfRule>
    <cfRule type="expression" dxfId="220" priority="23">
      <formula>AND($J$9="",$E$9="TZ")</formula>
    </cfRule>
  </conditionalFormatting>
  <conditionalFormatting sqref="D15">
    <cfRule type="expression" dxfId="219" priority="20">
      <formula>$E$9="TZ"</formula>
    </cfRule>
  </conditionalFormatting>
  <conditionalFormatting sqref="G15:L15">
    <cfRule type="expression" dxfId="218" priority="16">
      <formula>$D$15="x"</formula>
    </cfRule>
    <cfRule type="expression" dxfId="217" priority="17">
      <formula>AND($D$15="x",G13&lt;&gt;"x",G15&lt;&gt;"")</formula>
    </cfRule>
    <cfRule type="expression" dxfId="216" priority="18">
      <formula>$D$15&lt;&gt;"x"</formula>
    </cfRule>
  </conditionalFormatting>
  <conditionalFormatting sqref="G13:L13">
    <cfRule type="expression" dxfId="215" priority="13">
      <formula>$E$9="TZ"</formula>
    </cfRule>
  </conditionalFormatting>
  <conditionalFormatting sqref="M14:M15">
    <cfRule type="expression" dxfId="214" priority="30">
      <formula>IF($D$15="x",$M$15&lt;&gt;($J$9))</formula>
    </cfRule>
  </conditionalFormatting>
  <conditionalFormatting sqref="O22:P52">
    <cfRule type="expression" dxfId="213" priority="6">
      <formula>OR($B22="Sa",$B22="So")</formula>
    </cfRule>
  </conditionalFormatting>
  <conditionalFormatting sqref="U55:X55 B58:B63">
    <cfRule type="expression" dxfId="212" priority="4">
      <formula>AND($E$9&lt;&gt;"TZ",$V$55&gt;40)</formula>
    </cfRule>
    <cfRule type="expression" dxfId="211" priority="5">
      <formula>AND($E$9="TZ",$V$55&gt;$AA$14*24)</formula>
    </cfRule>
  </conditionalFormatting>
  <conditionalFormatting sqref="U6:X6">
    <cfRule type="expression" dxfId="210" priority="3">
      <formula>$U$6="-"</formula>
    </cfRule>
  </conditionalFormatting>
  <conditionalFormatting sqref="T22:T52">
    <cfRule type="expression" dxfId="209" priority="1">
      <formula>OR($B22="Sa",$B22="So")</formula>
    </cfRule>
  </conditionalFormatting>
  <dataValidations xWindow="669" yWindow="525" count="24">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100-000000000000}">
      <formula1>"VZ,TZ,Schicht"</formula1>
    </dataValidation>
    <dataValidation type="whole" allowBlank="1" showErrorMessage="1" errorTitle="Überschreitung" error="Sie haben die maximale_x000a_Zeitkontenspanne überschritten" promptTitle="Übertrag" prompt="Bitte geben Sie vom Aufrechnungsergebnis_x000a_des Vormonats die vollen Stunden  ein. _x000a_Einem negativen Wert ein  -  voranstellen." sqref="V6" xr:uid="{00000000-0002-0000-0100-000001000000}">
      <formula1>-40</formula1>
      <formula2>40</formula2>
    </dataValidation>
    <dataValidation allowBlank="1" showInputMessage="1" showErrorMessage="1" promptTitle="Bemerkungen" prompt="Raum für eigene Bemerkungen_x000a_zB. Sitzung AG, Freizeitausgleich (FZA), mobile Office...." sqref="S21:T21" xr:uid="{00000000-0002-0000-0100-000002000000}"/>
    <dataValidation allowBlank="1" showInputMessage="1" showErrorMessage="1" promptTitle="Diff." prompt="Berechnet die Differenz zwischen_x000a_Anwesenheitszeit und Sollarbeitszeit" sqref="I21" xr:uid="{00000000-0002-0000-0100-000003000000}"/>
    <dataValidation allowBlank="1" showInputMessage="1" showErrorMessage="1" promptTitle="Aufrechnung" prompt="Ergebnis der Sollarbeitszeit zur_x000a_tatsächlichen Arbeitszeit" sqref="U21" xr:uid="{00000000-0002-0000-0100-000004000000}"/>
    <dataValidation allowBlank="1" showInputMessage="1" showErrorMessage="1" promptTitle="Soll Pause" prompt="&gt;6 Std. mind. 30 Min. Pause_x000a_&gt;9 Std. mind. 45 Min. Pause_x000a_autom. Abgleich für die Aufrechnung" sqref="Q21" xr:uid="{00000000-0002-0000-0100-000005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100-000006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100-000007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100-000008000000}"/>
    <dataValidation allowBlank="1" showInputMessage="1" showErrorMessage="1" promptTitle="Unterbrechung" prompt="Beginn und Ende einer Arbeitsunterbrechung_x000a_im Format z.B. _x000a_12:00   12:30 _x000a_eingeben_x000a__x000a__x000a_" sqref="K21:M21" xr:uid="{00000000-0002-0000-0100-000009000000}"/>
    <dataValidation type="time" errorStyle="warning" allowBlank="1" showInputMessage="1" showErrorMessage="1" errorTitle="Arbeitsbeginn" error="Die Eingabe muss im Zeitformat_x000a_00:00 erfolgen._x000a__x000a_Zeiten vor 6:00 Uhr _x000a_bleiben unberücksichtigt" sqref="E22:E52" xr:uid="{00000000-0002-0000-0100-00000A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100-00000B000000}">
      <formula1>0.25</formula1>
      <formula2>0.833333333333333</formula2>
    </dataValidation>
    <dataValidation allowBlank="1" showErrorMessage="1" promptTitle="Übertrag Minuten" prompt="Bitte geben Sie aus der Aufrechnung_x000a_des Vormaonats die Minuten ein" sqref="X6" xr:uid="{00000000-0002-0000-0100-00000C000000}"/>
    <dataValidation allowBlank="1" showInputMessage="1" showErrorMessage="1" promptTitle="Sollarbeitszeit" prompt="Sollarbeitzeit ohne Berücksichtigung der Sonderfreizeiten" sqref="Z21:Z52" xr:uid="{00000000-0002-0000-0100-00000D000000}"/>
    <dataValidation allowBlank="1" showInputMessage="1" showErrorMessage="1" promptTitle="Anwesenheitszeit" prompt="Bitte geben Sie die Anwesenheitszeit_x000a_im Format Stunden : Minuten ein" sqref="E21:G21" xr:uid="{00000000-0002-0000-0100-00000E000000}"/>
    <dataValidation allowBlank="1" showInputMessage="1" showErrorMessage="1" promptTitle="Sollarbeitszeit" prompt="Die Werte werden gesetzt_x000a_Bitte geben Sie unter&quot;Status&quot; und &quot;TZ / VZ&quot; die zutreffenden Werte ein" sqref="H21:H52" xr:uid="{00000000-0002-0000-0100-00000F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100-000010000000}">
      <formula1>"BZ,dA,DB,F,FZA,K,KK,SU,U"</formula1>
    </dataValidation>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100-000011000000}"/>
    <dataValidation allowBlank="1" showInputMessage="1" showErrorMessage="1" promptTitle="Status" prompt="klicken Sie auf die blau markierte Zelle und wählen Sie anhand der Liste aus" sqref="B8 E8" xr:uid="{00000000-0002-0000-0100-000012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100-000013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100-000014000000}"/>
    <dataValidation type="list" allowBlank="1" showInputMessage="1" showErrorMessage="1" sqref="S9:W9" xr:uid="{00000000-0002-0000-0100-000015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100-000016000000}">
      <formula1>"x,X"</formula1>
    </dataValidation>
    <dataValidation allowBlank="1" showErrorMessage="1" sqref="B9:C9" xr:uid="{00000000-0002-0000-0100-000017000000}"/>
  </dataValidations>
  <pageMargins left="0.39370078740157483" right="0.39370078740157483" top="0.78740157480314965" bottom="0.78740157480314965" header="0.31496062992125984" footer="0.31496062992125984"/>
  <pageSetup paperSize="9" scale="6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DATE(Stammdaten!C6,2,1)</f>
        <v>44227</v>
      </c>
      <c r="K6" s="226"/>
      <c r="L6" s="226"/>
      <c r="M6" s="226"/>
      <c r="N6" s="226"/>
      <c r="O6" s="23"/>
      <c r="P6" s="23"/>
      <c r="Q6" s="23"/>
      <c r="R6" s="23"/>
      <c r="S6" s="229"/>
      <c r="T6" s="230"/>
      <c r="U6" s="147" t="str">
        <f ca="1">IF('1'!$AF$52&lt;0,"-","+")</f>
        <v>-</v>
      </c>
      <c r="V6" s="144">
        <f ca="1">'1'!$V$55</f>
        <v>180</v>
      </c>
      <c r="W6" s="145" t="s">
        <v>6</v>
      </c>
      <c r="X6" s="146">
        <f ca="1">'1'!$X$55</f>
        <v>10.000000000002842</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20</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0.10000000000002843</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-180.16666666666671</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Sa</v>
      </c>
      <c r="C22" s="2">
        <f>DATE(Stammdaten!C6,MONTH(J6),1)</f>
        <v>44227</v>
      </c>
      <c r="D22" s="12"/>
      <c r="E22" s="3"/>
      <c r="F22" s="4"/>
      <c r="G22" s="151">
        <f>IF(C22=" ","",IF(D22="FZA",0,IF(OR(D22="",D22="dA"),IF(AND(F22&gt;0,E22&gt;0),(F22-E22),0),IF(D22="F",(F22-E22),H22))))</f>
        <v>0</v>
      </c>
      <c r="H22" s="152">
        <f t="shared" ref="H22:H52" ca="1" si="0">IF(OR(D22="KK",D22="F",D22="SU",D22="U"),0,Z22)</f>
        <v>0</v>
      </c>
      <c r="I22" s="152" t="str">
        <f t="shared" ref="I22:I49" ca="1" si="1">IF(G22=H22," ",IF(G22&gt;H22,"+","-"))</f>
        <v xml:space="preserve"> </v>
      </c>
      <c r="J22" s="153" t="str">
        <f t="shared" ref="J22:J49" ca="1" si="2">IF(H22=G22,"  ",IF(H22&gt;G22,(H22-G22),(G22-H22)))</f>
        <v xml:space="preserve">  </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
      </c>
      <c r="V22" s="165" t="str">
        <f ca="1">IF(OR(Z22&gt;0,AND(Z22=0,T22&lt;&gt;"")),IF(AE22="","",IF(AG22&lt;0,(AG22*(-1)),AG22)),"")</f>
        <v/>
      </c>
      <c r="W22" s="166" t="str">
        <f ca="1">IF(OR(Z22&gt;0,AND(Z22=0,T22&lt;&gt;"")),IF(AE22="","",":"),"")</f>
        <v/>
      </c>
      <c r="X22" s="167" t="str">
        <f ca="1">IF(OR(Z22&gt;0,AND(Z22=0,T22&lt;&gt;"")),IF(AE22="","",IF(AF22&gt;0,PRODUCT(AH22,100),PRODUCT(AH22,-100))),"")</f>
        <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v>
      </c>
      <c r="AA22" s="6">
        <f t="shared" ref="AA22:AA52" ca="1" si="5">IF(I22="-",(-J22)*24,IF(I22="+",(+J22)*24,0))</f>
        <v>0</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-180.16666666666671</v>
      </c>
      <c r="AF22" s="9">
        <f t="shared" ref="AF22:AF52" ca="1" si="7">SUM(AF21,AA22,AD22)</f>
        <v>-180.16666666666671</v>
      </c>
      <c r="AG22" s="10">
        <f ca="1">ROUNDDOWN(ROUND(AF22,2),0)</f>
        <v>-180</v>
      </c>
      <c r="AH22" s="10">
        <f t="shared" ref="AH22:AH52" ca="1" si="8">SUM(AF22-AG22)/100*60</f>
        <v>-0.10000000000002843</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So</v>
      </c>
      <c r="C23" s="2">
        <f t="shared" ref="C23:C52" si="10">IF(C22=" "," ",IF(MONTH(C22+1)&lt;&gt;MONTH(C22)," ",C22+1))</f>
        <v>44228</v>
      </c>
      <c r="D23" s="12"/>
      <c r="E23" s="3"/>
      <c r="F23" s="4"/>
      <c r="G23" s="151">
        <f t="shared" ref="G23:G52" si="11">IF(C23=" ","",IF(D23="FZA",0,IF(OR(D23="",D23="dA"),IF(AND(F23&gt;0,E23&gt;0),(F23-E23),0),IF(D23="F",(F23-E23),H23))))</f>
        <v>0</v>
      </c>
      <c r="H23" s="152">
        <f t="shared" ca="1" si="0"/>
        <v>0</v>
      </c>
      <c r="I23" s="152" t="str">
        <f t="shared" ca="1" si="1"/>
        <v xml:space="preserve"> </v>
      </c>
      <c r="J23" s="153" t="str">
        <f t="shared" ca="1" si="2"/>
        <v xml:space="preserve">  </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
      </c>
      <c r="V23" s="165" t="str">
        <f t="shared" ref="V23:V52" ca="1" si="14">IF(OR(Z23&gt;0,AND(Z23=0,T23&lt;&gt;"")),IF(AE23="","",IF(AG23&lt;0,(AG23*(-1)),AG23)),"")</f>
        <v/>
      </c>
      <c r="W23" s="166" t="str">
        <f t="shared" ref="W23:W52" ca="1" si="15">IF(OR(Z23&gt;0,AND(Z23=0,T23&lt;&gt;"")),IF(AE23="","",":"),"")</f>
        <v/>
      </c>
      <c r="X23" s="167" t="str">
        <f t="shared" ref="X23:X52" ca="1" si="16">IF(OR(Z23&gt;0,AND(Z23=0,T23&lt;&gt;"")),IF(AE23="","",IF(AF23&gt;0,PRODUCT(AH23,100),PRODUCT(AH23,-100))),"")</f>
        <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v>
      </c>
      <c r="AA23" s="6">
        <f t="shared" ca="1" si="5"/>
        <v>0</v>
      </c>
      <c r="AB23" s="7">
        <f t="shared" ref="AB23:AB52" si="17">IF(L23&gt;0,(L23-K23)+(N23-M23)+(P23-O23),TIMEVALUE("0:00"))</f>
        <v>0</v>
      </c>
      <c r="AC23" s="11">
        <f t="shared" si="6"/>
        <v>0</v>
      </c>
      <c r="AD23" s="8">
        <f t="shared" ref="AD23:AD52" si="18">IF(OR(D23="BZ",D23="DB",D23="FZA",D23="K"),0,IF(AC23&gt;AB23,-AC23*24,-AB23*24))</f>
        <v>0</v>
      </c>
      <c r="AE23" s="8">
        <f t="shared" ref="AE23:AE52" ca="1" si="19">IF(C23&lt;&gt;" ",AF23,"")</f>
        <v>-180.16666666666671</v>
      </c>
      <c r="AF23" s="9">
        <f ca="1">SUM(AF22,AA23,AD23)</f>
        <v>-180.16666666666671</v>
      </c>
      <c r="AG23" s="10">
        <f t="shared" ref="AG23:AG52" ca="1" si="20">ROUNDDOWN(ROUND(AF23,2),0)</f>
        <v>-180</v>
      </c>
      <c r="AH23" s="10">
        <f t="shared" ca="1" si="8"/>
        <v>-0.10000000000002843</v>
      </c>
      <c r="AI23" s="60"/>
      <c r="AJ23" s="18"/>
      <c r="AK23" s="18"/>
      <c r="AL23" s="18"/>
      <c r="AM23" s="18"/>
    </row>
    <row r="24" spans="1:39" ht="19.95" customHeight="1" x14ac:dyDescent="0.25">
      <c r="A24" s="60"/>
      <c r="B24" s="1" t="str">
        <f t="shared" si="9"/>
        <v>Mo</v>
      </c>
      <c r="C24" s="2">
        <f t="shared" si="10"/>
        <v>44229</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188</v>
      </c>
      <c r="W24" s="166" t="str">
        <f t="shared" ca="1" si="15"/>
        <v>:</v>
      </c>
      <c r="X24" s="167">
        <f t="shared" ca="1" si="16"/>
        <v>3.4106051316484809E-12</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-188.00000000000006</v>
      </c>
      <c r="AF24" s="9">
        <f t="shared" ca="1" si="7"/>
        <v>-188.00000000000006</v>
      </c>
      <c r="AG24" s="10">
        <f t="shared" ca="1" si="20"/>
        <v>-188</v>
      </c>
      <c r="AH24" s="10">
        <f t="shared" ca="1" si="8"/>
        <v>-3.4106051316484808E-14</v>
      </c>
      <c r="AI24" s="60"/>
      <c r="AJ24" s="18"/>
      <c r="AK24" s="18"/>
      <c r="AL24" s="18"/>
      <c r="AM24" s="18"/>
    </row>
    <row r="25" spans="1:39" ht="19.95" customHeight="1" x14ac:dyDescent="0.25">
      <c r="A25" s="60"/>
      <c r="B25" s="1" t="str">
        <f t="shared" si="9"/>
        <v>Di</v>
      </c>
      <c r="C25" s="2">
        <f t="shared" si="10"/>
        <v>44230</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195</v>
      </c>
      <c r="W25" s="166" t="str">
        <f t="shared" ca="1" si="15"/>
        <v>:</v>
      </c>
      <c r="X25" s="167">
        <f t="shared" ca="1" si="16"/>
        <v>50.000000000003972</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-195.8333333333334</v>
      </c>
      <c r="AF25" s="9">
        <f t="shared" ca="1" si="7"/>
        <v>-195.8333333333334</v>
      </c>
      <c r="AG25" s="10">
        <f t="shared" ca="1" si="20"/>
        <v>-195</v>
      </c>
      <c r="AH25" s="10">
        <f t="shared" ca="1" si="8"/>
        <v>-0.50000000000003975</v>
      </c>
      <c r="AI25" s="60"/>
      <c r="AJ25" s="18"/>
      <c r="AK25" s="18"/>
      <c r="AL25" s="18"/>
      <c r="AM25" s="18"/>
    </row>
    <row r="26" spans="1:39" ht="19.95" customHeight="1" x14ac:dyDescent="0.25">
      <c r="A26" s="60"/>
      <c r="B26" s="1" t="str">
        <f t="shared" si="9"/>
        <v>Mi</v>
      </c>
      <c r="C26" s="2">
        <f t="shared" si="10"/>
        <v>44231</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203</v>
      </c>
      <c r="W26" s="166" t="str">
        <f t="shared" ca="1" si="15"/>
        <v>:</v>
      </c>
      <c r="X26" s="167">
        <f t="shared" ca="1" si="16"/>
        <v>40.00000000000454</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-203.66666666666674</v>
      </c>
      <c r="AF26" s="9">
        <f t="shared" ca="1" si="7"/>
        <v>-203.66666666666674</v>
      </c>
      <c r="AG26" s="10">
        <f t="shared" ca="1" si="20"/>
        <v>-203</v>
      </c>
      <c r="AH26" s="10">
        <f t="shared" ca="1" si="8"/>
        <v>-0.40000000000004543</v>
      </c>
      <c r="AI26" s="60"/>
      <c r="AJ26" s="18"/>
      <c r="AK26" s="18"/>
      <c r="AL26" s="18"/>
      <c r="AM26" s="18"/>
    </row>
    <row r="27" spans="1:39" ht="19.95" customHeight="1" x14ac:dyDescent="0.25">
      <c r="A27" s="60"/>
      <c r="B27" s="1" t="str">
        <f t="shared" si="9"/>
        <v>Do</v>
      </c>
      <c r="C27" s="2">
        <f t="shared" si="10"/>
        <v>44232</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211</v>
      </c>
      <c r="W27" s="166" t="str">
        <f t="shared" ca="1" si="15"/>
        <v>:</v>
      </c>
      <c r="X27" s="167">
        <f t="shared" ca="1" si="16"/>
        <v>30.000000000005116</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-211.50000000000009</v>
      </c>
      <c r="AF27" s="9">
        <f t="shared" ca="1" si="7"/>
        <v>-211.50000000000009</v>
      </c>
      <c r="AG27" s="10">
        <f t="shared" ca="1" si="20"/>
        <v>-211</v>
      </c>
      <c r="AH27" s="10">
        <f t="shared" ca="1" si="8"/>
        <v>-0.30000000000005117</v>
      </c>
      <c r="AI27" s="60"/>
      <c r="AJ27" s="18"/>
      <c r="AK27" s="18"/>
      <c r="AL27" s="18"/>
      <c r="AM27" s="18"/>
    </row>
    <row r="28" spans="1:39" ht="19.95" customHeight="1" x14ac:dyDescent="0.25">
      <c r="A28" s="60"/>
      <c r="B28" s="1" t="str">
        <f t="shared" si="9"/>
        <v>Fr</v>
      </c>
      <c r="C28" s="2">
        <f t="shared" si="10"/>
        <v>44233</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219</v>
      </c>
      <c r="W28" s="166" t="str">
        <f t="shared" ca="1" si="15"/>
        <v>:</v>
      </c>
      <c r="X28" s="167">
        <f t="shared" ca="1" si="16"/>
        <v>20.000000000005684</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-219.33333333333343</v>
      </c>
      <c r="AF28" s="9">
        <f t="shared" ca="1" si="7"/>
        <v>-219.33333333333343</v>
      </c>
      <c r="AG28" s="10">
        <f t="shared" ca="1" si="20"/>
        <v>-219</v>
      </c>
      <c r="AH28" s="10">
        <f t="shared" ca="1" si="8"/>
        <v>-0.20000000000005685</v>
      </c>
      <c r="AI28" s="60"/>
      <c r="AJ28" s="18"/>
      <c r="AK28" s="18"/>
      <c r="AL28" s="18"/>
      <c r="AM28" s="18"/>
    </row>
    <row r="29" spans="1:39" ht="19.95" customHeight="1" x14ac:dyDescent="0.25">
      <c r="A29" s="60"/>
      <c r="B29" s="1" t="str">
        <f t="shared" si="9"/>
        <v>Sa</v>
      </c>
      <c r="C29" s="2">
        <f t="shared" si="10"/>
        <v>44234</v>
      </c>
      <c r="D29" s="12"/>
      <c r="E29" s="3"/>
      <c r="F29" s="4"/>
      <c r="G29" s="151">
        <f t="shared" si="11"/>
        <v>0</v>
      </c>
      <c r="H29" s="152">
        <f t="shared" ca="1" si="0"/>
        <v>0</v>
      </c>
      <c r="I29" s="152" t="str">
        <f t="shared" ca="1" si="1"/>
        <v xml:space="preserve"> </v>
      </c>
      <c r="J29" s="153" t="str">
        <f t="shared" ca="1" si="2"/>
        <v xml:space="preserve">  </v>
      </c>
      <c r="K29" s="4"/>
      <c r="L29" s="5"/>
      <c r="M29" s="5"/>
      <c r="N29" s="5"/>
      <c r="O29" s="5"/>
      <c r="P29" s="5"/>
      <c r="Q29" s="158" t="str">
        <f t="shared" si="3"/>
        <v/>
      </c>
      <c r="R29" s="159" t="str">
        <f t="shared" si="4"/>
        <v/>
      </c>
      <c r="S29" s="13"/>
      <c r="T29" s="149" t="str">
        <f t="shared" si="12"/>
        <v/>
      </c>
      <c r="U29" s="164" t="str">
        <f t="shared" ca="1" si="13"/>
        <v/>
      </c>
      <c r="V29" s="165" t="str">
        <f t="shared" ca="1" si="14"/>
        <v/>
      </c>
      <c r="W29" s="166" t="str">
        <f t="shared" ca="1" si="15"/>
        <v/>
      </c>
      <c r="X29" s="167" t="str">
        <f t="shared" ca="1" si="16"/>
        <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v>
      </c>
      <c r="AA29" s="6">
        <f t="shared" ca="1" si="5"/>
        <v>0</v>
      </c>
      <c r="AB29" s="7">
        <f t="shared" si="17"/>
        <v>0</v>
      </c>
      <c r="AC29" s="11">
        <f t="shared" si="6"/>
        <v>0</v>
      </c>
      <c r="AD29" s="8">
        <f t="shared" si="18"/>
        <v>0</v>
      </c>
      <c r="AE29" s="8">
        <f t="shared" ca="1" si="19"/>
        <v>-219.33333333333343</v>
      </c>
      <c r="AF29" s="9">
        <f t="shared" ca="1" si="7"/>
        <v>-219.33333333333343</v>
      </c>
      <c r="AG29" s="10">
        <f t="shared" ca="1" si="20"/>
        <v>-219</v>
      </c>
      <c r="AH29" s="10">
        <f t="shared" ca="1" si="8"/>
        <v>-0.20000000000005685</v>
      </c>
      <c r="AI29" s="60"/>
      <c r="AJ29" s="18"/>
      <c r="AK29" s="18"/>
      <c r="AL29" s="18"/>
      <c r="AM29" s="18"/>
    </row>
    <row r="30" spans="1:39" ht="19.95" customHeight="1" x14ac:dyDescent="0.25">
      <c r="A30" s="60"/>
      <c r="B30" s="1" t="str">
        <f t="shared" si="9"/>
        <v>So</v>
      </c>
      <c r="C30" s="2">
        <f t="shared" si="10"/>
        <v>44235</v>
      </c>
      <c r="D30" s="12"/>
      <c r="E30" s="3"/>
      <c r="F30" s="4"/>
      <c r="G30" s="151">
        <f t="shared" si="11"/>
        <v>0</v>
      </c>
      <c r="H30" s="152">
        <f t="shared" ca="1" si="0"/>
        <v>0</v>
      </c>
      <c r="I30" s="152" t="str">
        <f t="shared" ca="1" si="1"/>
        <v xml:space="preserve"> </v>
      </c>
      <c r="J30" s="153" t="str">
        <f t="shared" ca="1" si="2"/>
        <v xml:space="preserve">  </v>
      </c>
      <c r="K30" s="4"/>
      <c r="L30" s="5"/>
      <c r="M30" s="5"/>
      <c r="N30" s="5"/>
      <c r="O30" s="5"/>
      <c r="P30" s="5"/>
      <c r="Q30" s="158" t="str">
        <f t="shared" si="3"/>
        <v/>
      </c>
      <c r="R30" s="159" t="str">
        <f t="shared" si="4"/>
        <v/>
      </c>
      <c r="S30" s="13"/>
      <c r="T30" s="149" t="str">
        <f t="shared" si="12"/>
        <v/>
      </c>
      <c r="U30" s="164" t="str">
        <f t="shared" ca="1" si="13"/>
        <v/>
      </c>
      <c r="V30" s="165" t="str">
        <f t="shared" ca="1" si="14"/>
        <v/>
      </c>
      <c r="W30" s="166" t="str">
        <f t="shared" ca="1" si="15"/>
        <v/>
      </c>
      <c r="X30" s="167" t="str">
        <f t="shared" ca="1" si="16"/>
        <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v>
      </c>
      <c r="AA30" s="6">
        <f t="shared" ca="1" si="5"/>
        <v>0</v>
      </c>
      <c r="AB30" s="7">
        <f t="shared" si="17"/>
        <v>0</v>
      </c>
      <c r="AC30" s="11">
        <f t="shared" si="6"/>
        <v>0</v>
      </c>
      <c r="AD30" s="8">
        <f t="shared" si="18"/>
        <v>0</v>
      </c>
      <c r="AE30" s="8">
        <f t="shared" ca="1" si="19"/>
        <v>-219.33333333333343</v>
      </c>
      <c r="AF30" s="9">
        <f t="shared" ca="1" si="7"/>
        <v>-219.33333333333343</v>
      </c>
      <c r="AG30" s="10">
        <f t="shared" ca="1" si="20"/>
        <v>-219</v>
      </c>
      <c r="AH30" s="10">
        <f t="shared" ca="1" si="8"/>
        <v>-0.20000000000005685</v>
      </c>
      <c r="AI30" s="60"/>
      <c r="AJ30" s="18"/>
      <c r="AK30" s="18"/>
      <c r="AL30" s="18"/>
      <c r="AM30" s="18"/>
    </row>
    <row r="31" spans="1:39" ht="19.95" customHeight="1" x14ac:dyDescent="0.25">
      <c r="A31" s="60"/>
      <c r="B31" s="1" t="str">
        <f t="shared" si="9"/>
        <v>Mo</v>
      </c>
      <c r="C31" s="2">
        <f t="shared" si="10"/>
        <v>44236</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227</v>
      </c>
      <c r="W31" s="166" t="str">
        <f t="shared" ca="1" si="15"/>
        <v>:</v>
      </c>
      <c r="X31" s="167">
        <f t="shared" ca="1" si="16"/>
        <v>10.000000000006253</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-227.16666666666677</v>
      </c>
      <c r="AF31" s="9">
        <f t="shared" ca="1" si="7"/>
        <v>-227.16666666666677</v>
      </c>
      <c r="AG31" s="10">
        <f t="shared" ca="1" si="20"/>
        <v>-227</v>
      </c>
      <c r="AH31" s="10">
        <f t="shared" ca="1" si="8"/>
        <v>-0.10000000000006252</v>
      </c>
      <c r="AI31" s="60"/>
      <c r="AJ31" s="18"/>
      <c r="AK31" s="33"/>
      <c r="AL31" s="18"/>
      <c r="AM31" s="18"/>
    </row>
    <row r="32" spans="1:39" ht="19.95" customHeight="1" x14ac:dyDescent="0.25">
      <c r="A32" s="60"/>
      <c r="B32" s="1" t="str">
        <f t="shared" si="9"/>
        <v>Di</v>
      </c>
      <c r="C32" s="2">
        <f t="shared" si="10"/>
        <v>44237</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235</v>
      </c>
      <c r="W32" s="166" t="str">
        <f t="shared" ca="1" si="15"/>
        <v>:</v>
      </c>
      <c r="X32" s="167">
        <f t="shared" ca="1" si="16"/>
        <v>6.8212102632969618E-12</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-235.00000000000011</v>
      </c>
      <c r="AF32" s="9">
        <f t="shared" ca="1" si="7"/>
        <v>-235.00000000000011</v>
      </c>
      <c r="AG32" s="10">
        <f t="shared" ca="1" si="20"/>
        <v>-235</v>
      </c>
      <c r="AH32" s="10">
        <f t="shared" ca="1" si="8"/>
        <v>-6.8212102632969615E-14</v>
      </c>
      <c r="AI32" s="60"/>
      <c r="AJ32" s="18"/>
      <c r="AK32" s="18"/>
      <c r="AL32" s="18"/>
      <c r="AM32" s="18"/>
    </row>
    <row r="33" spans="1:39" ht="19.95" customHeight="1" x14ac:dyDescent="0.25">
      <c r="A33" s="60"/>
      <c r="B33" s="1" t="str">
        <f t="shared" si="9"/>
        <v>Mi</v>
      </c>
      <c r="C33" s="2">
        <f t="shared" si="10"/>
        <v>44238</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242</v>
      </c>
      <c r="W33" s="166" t="str">
        <f t="shared" ca="1" si="15"/>
        <v>:</v>
      </c>
      <c r="X33" s="167">
        <f t="shared" ca="1" si="16"/>
        <v>50.000000000007397</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-242.83333333333346</v>
      </c>
      <c r="AF33" s="9">
        <f t="shared" ca="1" si="7"/>
        <v>-242.83333333333346</v>
      </c>
      <c r="AG33" s="10">
        <f t="shared" ca="1" si="20"/>
        <v>-242</v>
      </c>
      <c r="AH33" s="10">
        <f t="shared" ca="1" si="8"/>
        <v>-0.50000000000007394</v>
      </c>
      <c r="AI33" s="60"/>
      <c r="AJ33" s="18"/>
      <c r="AK33" s="18"/>
      <c r="AL33" s="18"/>
      <c r="AM33" s="18"/>
    </row>
    <row r="34" spans="1:39" ht="19.95" customHeight="1" x14ac:dyDescent="0.25">
      <c r="A34" s="60"/>
      <c r="B34" s="1" t="str">
        <f t="shared" si="9"/>
        <v>Do</v>
      </c>
      <c r="C34" s="2">
        <f t="shared" si="10"/>
        <v>44239</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250</v>
      </c>
      <c r="W34" s="166" t="str">
        <f t="shared" ca="1" si="15"/>
        <v>:</v>
      </c>
      <c r="X34" s="167">
        <f t="shared" ca="1" si="16"/>
        <v>40.000000000007965</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-250.6666666666668</v>
      </c>
      <c r="AF34" s="9">
        <f t="shared" ca="1" si="7"/>
        <v>-250.6666666666668</v>
      </c>
      <c r="AG34" s="10">
        <f t="shared" ca="1" si="20"/>
        <v>-250</v>
      </c>
      <c r="AH34" s="10">
        <f t="shared" ca="1" si="8"/>
        <v>-0.40000000000007963</v>
      </c>
      <c r="AI34" s="60"/>
      <c r="AJ34" s="18"/>
      <c r="AK34" s="18"/>
      <c r="AL34" s="18"/>
      <c r="AM34" s="18"/>
    </row>
    <row r="35" spans="1:39" ht="19.95" customHeight="1" x14ac:dyDescent="0.25">
      <c r="A35" s="60"/>
      <c r="B35" s="1" t="str">
        <f t="shared" si="9"/>
        <v>Fr</v>
      </c>
      <c r="C35" s="2">
        <f t="shared" si="10"/>
        <v>44240</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258</v>
      </c>
      <c r="W35" s="166" t="str">
        <f t="shared" ca="1" si="15"/>
        <v>:</v>
      </c>
      <c r="X35" s="167">
        <f t="shared" ca="1" si="16"/>
        <v>30.000000000006821</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-258.50000000000011</v>
      </c>
      <c r="AF35" s="9">
        <f t="shared" ca="1" si="7"/>
        <v>-258.50000000000011</v>
      </c>
      <c r="AG35" s="10">
        <f t="shared" ca="1" si="20"/>
        <v>-258</v>
      </c>
      <c r="AH35" s="10">
        <f t="shared" ca="1" si="8"/>
        <v>-0.30000000000006821</v>
      </c>
      <c r="AI35" s="60"/>
      <c r="AJ35" s="18"/>
      <c r="AK35" s="18"/>
      <c r="AL35" s="18"/>
      <c r="AM35" s="18"/>
    </row>
    <row r="36" spans="1:39" ht="19.95" customHeight="1" x14ac:dyDescent="0.25">
      <c r="A36" s="60"/>
      <c r="B36" s="1" t="str">
        <f t="shared" si="9"/>
        <v>Sa</v>
      </c>
      <c r="C36" s="2">
        <f t="shared" si="10"/>
        <v>44241</v>
      </c>
      <c r="D36" s="12"/>
      <c r="E36" s="3"/>
      <c r="F36" s="4"/>
      <c r="G36" s="151">
        <f t="shared" si="11"/>
        <v>0</v>
      </c>
      <c r="H36" s="152">
        <f t="shared" ca="1" si="0"/>
        <v>0</v>
      </c>
      <c r="I36" s="152" t="str">
        <f t="shared" ca="1" si="1"/>
        <v xml:space="preserve"> </v>
      </c>
      <c r="J36" s="153" t="str">
        <f t="shared" ca="1" si="2"/>
        <v xml:space="preserve">  </v>
      </c>
      <c r="K36" s="4"/>
      <c r="L36" s="5"/>
      <c r="M36" s="5"/>
      <c r="N36" s="5"/>
      <c r="O36" s="5"/>
      <c r="P36" s="5"/>
      <c r="Q36" s="158" t="str">
        <f t="shared" si="3"/>
        <v/>
      </c>
      <c r="R36" s="159" t="str">
        <f t="shared" si="4"/>
        <v/>
      </c>
      <c r="S36" s="13"/>
      <c r="T36" s="149" t="str">
        <f t="shared" si="12"/>
        <v/>
      </c>
      <c r="U36" s="164" t="str">
        <f t="shared" ca="1" si="13"/>
        <v/>
      </c>
      <c r="V36" s="165" t="str">
        <f t="shared" ca="1" si="14"/>
        <v/>
      </c>
      <c r="W36" s="166" t="str">
        <f t="shared" ca="1" si="15"/>
        <v/>
      </c>
      <c r="X36" s="167" t="str">
        <f t="shared" ca="1" si="16"/>
        <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v>
      </c>
      <c r="AA36" s="6">
        <f t="shared" ca="1" si="5"/>
        <v>0</v>
      </c>
      <c r="AB36" s="7">
        <f t="shared" si="17"/>
        <v>0</v>
      </c>
      <c r="AC36" s="11">
        <f t="shared" si="6"/>
        <v>0</v>
      </c>
      <c r="AD36" s="8">
        <f t="shared" si="18"/>
        <v>0</v>
      </c>
      <c r="AE36" s="8">
        <f t="shared" ca="1" si="19"/>
        <v>-258.50000000000011</v>
      </c>
      <c r="AF36" s="9">
        <f t="shared" ca="1" si="7"/>
        <v>-258.50000000000011</v>
      </c>
      <c r="AG36" s="10">
        <f t="shared" ca="1" si="20"/>
        <v>-258</v>
      </c>
      <c r="AH36" s="10">
        <f t="shared" ca="1" si="8"/>
        <v>-0.30000000000006821</v>
      </c>
      <c r="AI36" s="60"/>
      <c r="AJ36" s="18"/>
      <c r="AK36" s="18"/>
      <c r="AL36" s="18"/>
      <c r="AM36" s="18"/>
    </row>
    <row r="37" spans="1:39" ht="19.95" customHeight="1" x14ac:dyDescent="0.25">
      <c r="A37" s="60"/>
      <c r="B37" s="1" t="str">
        <f t="shared" si="9"/>
        <v>So</v>
      </c>
      <c r="C37" s="2">
        <f t="shared" si="10"/>
        <v>44242</v>
      </c>
      <c r="D37" s="12"/>
      <c r="E37" s="3"/>
      <c r="F37" s="4"/>
      <c r="G37" s="151">
        <f t="shared" si="11"/>
        <v>0</v>
      </c>
      <c r="H37" s="152">
        <f t="shared" ca="1" si="0"/>
        <v>0</v>
      </c>
      <c r="I37" s="152" t="str">
        <f t="shared" ca="1" si="1"/>
        <v xml:space="preserve"> </v>
      </c>
      <c r="J37" s="153" t="str">
        <f t="shared" ca="1" si="2"/>
        <v xml:space="preserve">  </v>
      </c>
      <c r="K37" s="4"/>
      <c r="L37" s="5"/>
      <c r="M37" s="5"/>
      <c r="N37" s="5"/>
      <c r="O37" s="5"/>
      <c r="P37" s="5"/>
      <c r="Q37" s="158" t="str">
        <f t="shared" si="3"/>
        <v/>
      </c>
      <c r="R37" s="159" t="str">
        <f t="shared" si="4"/>
        <v/>
      </c>
      <c r="S37" s="13"/>
      <c r="T37" s="149" t="str">
        <f t="shared" si="12"/>
        <v/>
      </c>
      <c r="U37" s="164" t="str">
        <f t="shared" ca="1" si="13"/>
        <v/>
      </c>
      <c r="V37" s="165" t="str">
        <f t="shared" ca="1" si="14"/>
        <v/>
      </c>
      <c r="W37" s="166" t="str">
        <f t="shared" ca="1" si="15"/>
        <v/>
      </c>
      <c r="X37" s="167" t="str">
        <f t="shared" ca="1" si="16"/>
        <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v>
      </c>
      <c r="AA37" s="6">
        <f t="shared" ca="1" si="5"/>
        <v>0</v>
      </c>
      <c r="AB37" s="7">
        <f t="shared" si="17"/>
        <v>0</v>
      </c>
      <c r="AC37" s="11">
        <f t="shared" si="6"/>
        <v>0</v>
      </c>
      <c r="AD37" s="8">
        <f t="shared" si="18"/>
        <v>0</v>
      </c>
      <c r="AE37" s="8">
        <f t="shared" ca="1" si="19"/>
        <v>-258.50000000000011</v>
      </c>
      <c r="AF37" s="9">
        <f t="shared" ca="1" si="7"/>
        <v>-258.50000000000011</v>
      </c>
      <c r="AG37" s="10">
        <f t="shared" ca="1" si="20"/>
        <v>-258</v>
      </c>
      <c r="AH37" s="10">
        <f t="shared" ca="1" si="8"/>
        <v>-0.30000000000006821</v>
      </c>
      <c r="AI37" s="60"/>
      <c r="AJ37" s="18"/>
      <c r="AK37" s="18"/>
      <c r="AL37" s="18"/>
      <c r="AM37" s="18"/>
    </row>
    <row r="38" spans="1:39" ht="19.95" customHeight="1" x14ac:dyDescent="0.25">
      <c r="A38" s="60"/>
      <c r="B38" s="1" t="str">
        <f t="shared" si="9"/>
        <v>Mo</v>
      </c>
      <c r="C38" s="2">
        <f t="shared" si="10"/>
        <v>44243</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266</v>
      </c>
      <c r="W38" s="166" t="str">
        <f t="shared" ca="1" si="15"/>
        <v>:</v>
      </c>
      <c r="X38" s="167">
        <f t="shared" ca="1" si="16"/>
        <v>20.000000000005684</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-266.33333333333343</v>
      </c>
      <c r="AF38" s="9">
        <f t="shared" ca="1" si="7"/>
        <v>-266.33333333333343</v>
      </c>
      <c r="AG38" s="10">
        <f t="shared" ca="1" si="20"/>
        <v>-266</v>
      </c>
      <c r="AH38" s="10">
        <f t="shared" ca="1" si="8"/>
        <v>-0.20000000000005685</v>
      </c>
      <c r="AI38" s="60"/>
      <c r="AJ38" s="18"/>
      <c r="AK38" s="18"/>
      <c r="AL38" s="18"/>
      <c r="AM38" s="18"/>
    </row>
    <row r="39" spans="1:39" ht="19.95" customHeight="1" x14ac:dyDescent="0.25">
      <c r="A39" s="60"/>
      <c r="B39" s="1" t="str">
        <f t="shared" si="9"/>
        <v>Di</v>
      </c>
      <c r="C39" s="2">
        <f t="shared" si="10"/>
        <v>44244</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274</v>
      </c>
      <c r="W39" s="166" t="str">
        <f t="shared" ca="1" si="15"/>
        <v>:</v>
      </c>
      <c r="X39" s="167">
        <f t="shared" ca="1" si="16"/>
        <v>10.000000000004547</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-274.16666666666674</v>
      </c>
      <c r="AF39" s="9">
        <f t="shared" ca="1" si="7"/>
        <v>-274.16666666666674</v>
      </c>
      <c r="AG39" s="10">
        <f t="shared" ca="1" si="20"/>
        <v>-274</v>
      </c>
      <c r="AH39" s="10">
        <f t="shared" ca="1" si="8"/>
        <v>-0.10000000000004548</v>
      </c>
      <c r="AI39" s="60"/>
      <c r="AJ39" s="18"/>
      <c r="AK39" s="18"/>
      <c r="AL39" s="18"/>
      <c r="AM39" s="18"/>
    </row>
    <row r="40" spans="1:39" ht="19.95" customHeight="1" x14ac:dyDescent="0.25">
      <c r="A40" s="60"/>
      <c r="B40" s="1" t="str">
        <f t="shared" si="9"/>
        <v>Mi</v>
      </c>
      <c r="C40" s="2">
        <f t="shared" si="10"/>
        <v>44245</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282</v>
      </c>
      <c r="W40" s="166" t="str">
        <f t="shared" ca="1" si="15"/>
        <v>:</v>
      </c>
      <c r="X40" s="167">
        <f t="shared" ca="1" si="16"/>
        <v>3.4106051316484809E-12</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-282.00000000000006</v>
      </c>
      <c r="AF40" s="9">
        <f t="shared" ca="1" si="7"/>
        <v>-282.00000000000006</v>
      </c>
      <c r="AG40" s="10">
        <f t="shared" ca="1" si="20"/>
        <v>-282</v>
      </c>
      <c r="AH40" s="10">
        <f t="shared" ca="1" si="8"/>
        <v>-3.4106051316484808E-14</v>
      </c>
      <c r="AI40" s="60"/>
      <c r="AJ40" s="18"/>
      <c r="AK40" s="18"/>
      <c r="AL40" s="18"/>
      <c r="AM40" s="18"/>
    </row>
    <row r="41" spans="1:39" ht="19.95" customHeight="1" x14ac:dyDescent="0.25">
      <c r="A41" s="60"/>
      <c r="B41" s="1" t="str">
        <f t="shared" si="9"/>
        <v>Do</v>
      </c>
      <c r="C41" s="2">
        <f t="shared" si="10"/>
        <v>44246</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289</v>
      </c>
      <c r="W41" s="166" t="str">
        <f t="shared" ca="1" si="15"/>
        <v>:</v>
      </c>
      <c r="X41" s="167">
        <f t="shared" ca="1" si="16"/>
        <v>50.000000000002274</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-289.83333333333337</v>
      </c>
      <c r="AF41" s="9">
        <f t="shared" ca="1" si="7"/>
        <v>-289.83333333333337</v>
      </c>
      <c r="AG41" s="10">
        <f t="shared" ca="1" si="20"/>
        <v>-289</v>
      </c>
      <c r="AH41" s="10">
        <f t="shared" ca="1" si="8"/>
        <v>-0.50000000000002276</v>
      </c>
      <c r="AI41" s="60"/>
      <c r="AJ41" s="18"/>
      <c r="AK41" s="18"/>
      <c r="AL41" s="18"/>
      <c r="AM41" s="18"/>
    </row>
    <row r="42" spans="1:39" ht="19.95" customHeight="1" x14ac:dyDescent="0.25">
      <c r="A42" s="60"/>
      <c r="B42" s="1" t="str">
        <f t="shared" si="9"/>
        <v>Fr</v>
      </c>
      <c r="C42" s="2">
        <f t="shared" si="10"/>
        <v>44247</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297</v>
      </c>
      <c r="W42" s="166" t="str">
        <f t="shared" ca="1" si="15"/>
        <v>:</v>
      </c>
      <c r="X42" s="167">
        <f t="shared" ca="1" si="16"/>
        <v>40.000000000001137</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-297.66666666666669</v>
      </c>
      <c r="AF42" s="9">
        <f t="shared" ca="1" si="7"/>
        <v>-297.66666666666669</v>
      </c>
      <c r="AG42" s="10">
        <f t="shared" ca="1" si="20"/>
        <v>-297</v>
      </c>
      <c r="AH42" s="10">
        <f t="shared" ca="1" si="8"/>
        <v>-0.40000000000001135</v>
      </c>
      <c r="AI42" s="60"/>
      <c r="AJ42" s="18"/>
      <c r="AK42" s="18"/>
      <c r="AL42" s="18"/>
      <c r="AM42" s="18"/>
    </row>
    <row r="43" spans="1:39" ht="19.95" customHeight="1" x14ac:dyDescent="0.25">
      <c r="A43" s="60"/>
      <c r="B43" s="1" t="str">
        <f t="shared" si="9"/>
        <v>Sa</v>
      </c>
      <c r="C43" s="2">
        <f t="shared" si="10"/>
        <v>44248</v>
      </c>
      <c r="D43" s="12"/>
      <c r="E43" s="3"/>
      <c r="F43" s="4"/>
      <c r="G43" s="151">
        <f t="shared" si="11"/>
        <v>0</v>
      </c>
      <c r="H43" s="152">
        <f t="shared" ca="1" si="0"/>
        <v>0</v>
      </c>
      <c r="I43" s="152" t="str">
        <f t="shared" ca="1" si="1"/>
        <v xml:space="preserve"> </v>
      </c>
      <c r="J43" s="153" t="str">
        <f t="shared" ca="1" si="2"/>
        <v xml:space="preserve">  </v>
      </c>
      <c r="K43" s="4"/>
      <c r="L43" s="5"/>
      <c r="M43" s="5"/>
      <c r="N43" s="5"/>
      <c r="O43" s="5"/>
      <c r="P43" s="5"/>
      <c r="Q43" s="158" t="str">
        <f t="shared" si="3"/>
        <v/>
      </c>
      <c r="R43" s="159" t="str">
        <f t="shared" si="4"/>
        <v/>
      </c>
      <c r="S43" s="13"/>
      <c r="T43" s="149" t="str">
        <f t="shared" si="12"/>
        <v/>
      </c>
      <c r="U43" s="164" t="str">
        <f t="shared" ca="1" si="13"/>
        <v/>
      </c>
      <c r="V43" s="165" t="str">
        <f t="shared" ca="1" si="14"/>
        <v/>
      </c>
      <c r="W43" s="166" t="str">
        <f t="shared" ca="1" si="15"/>
        <v/>
      </c>
      <c r="X43" s="167" t="str">
        <f t="shared" ca="1" si="16"/>
        <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v>
      </c>
      <c r="AA43" s="6">
        <f t="shared" ca="1" si="5"/>
        <v>0</v>
      </c>
      <c r="AB43" s="7">
        <f t="shared" si="17"/>
        <v>0</v>
      </c>
      <c r="AC43" s="11">
        <f t="shared" si="6"/>
        <v>0</v>
      </c>
      <c r="AD43" s="8">
        <f t="shared" si="18"/>
        <v>0</v>
      </c>
      <c r="AE43" s="8">
        <f t="shared" ca="1" si="19"/>
        <v>-297.66666666666669</v>
      </c>
      <c r="AF43" s="9">
        <f t="shared" ca="1" si="7"/>
        <v>-297.66666666666669</v>
      </c>
      <c r="AG43" s="10">
        <f t="shared" ca="1" si="20"/>
        <v>-297</v>
      </c>
      <c r="AH43" s="10">
        <f t="shared" ca="1" si="8"/>
        <v>-0.40000000000001135</v>
      </c>
      <c r="AI43" s="60"/>
      <c r="AJ43" s="18"/>
      <c r="AK43" s="18"/>
      <c r="AL43" s="18"/>
      <c r="AM43" s="18"/>
    </row>
    <row r="44" spans="1:39" ht="19.95" customHeight="1" x14ac:dyDescent="0.25">
      <c r="A44" s="60"/>
      <c r="B44" s="1" t="str">
        <f t="shared" si="9"/>
        <v>So</v>
      </c>
      <c r="C44" s="2">
        <f t="shared" si="10"/>
        <v>44249</v>
      </c>
      <c r="D44" s="12"/>
      <c r="E44" s="3"/>
      <c r="F44" s="4"/>
      <c r="G44" s="151">
        <f t="shared" si="11"/>
        <v>0</v>
      </c>
      <c r="H44" s="152">
        <f t="shared" ca="1" si="0"/>
        <v>0</v>
      </c>
      <c r="I44" s="152" t="str">
        <f t="shared" ca="1" si="1"/>
        <v xml:space="preserve"> </v>
      </c>
      <c r="J44" s="153" t="str">
        <f t="shared" ca="1" si="2"/>
        <v xml:space="preserve">  </v>
      </c>
      <c r="K44" s="4"/>
      <c r="L44" s="5"/>
      <c r="M44" s="5"/>
      <c r="N44" s="5"/>
      <c r="O44" s="5"/>
      <c r="P44" s="5"/>
      <c r="Q44" s="158" t="str">
        <f t="shared" si="3"/>
        <v/>
      </c>
      <c r="R44" s="159" t="str">
        <f t="shared" si="4"/>
        <v/>
      </c>
      <c r="S44" s="17"/>
      <c r="T44" s="149" t="str">
        <f t="shared" si="12"/>
        <v/>
      </c>
      <c r="U44" s="164" t="str">
        <f t="shared" ca="1" si="13"/>
        <v/>
      </c>
      <c r="V44" s="165" t="str">
        <f t="shared" ca="1" si="14"/>
        <v/>
      </c>
      <c r="W44" s="166" t="str">
        <f t="shared" ca="1" si="15"/>
        <v/>
      </c>
      <c r="X44" s="167" t="str">
        <f t="shared" ca="1" si="16"/>
        <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v>
      </c>
      <c r="AA44" s="6">
        <f t="shared" ca="1" si="5"/>
        <v>0</v>
      </c>
      <c r="AB44" s="7">
        <f t="shared" si="17"/>
        <v>0</v>
      </c>
      <c r="AC44" s="11">
        <f t="shared" si="6"/>
        <v>0</v>
      </c>
      <c r="AD44" s="8">
        <f t="shared" si="18"/>
        <v>0</v>
      </c>
      <c r="AE44" s="8">
        <f t="shared" ca="1" si="19"/>
        <v>-297.66666666666669</v>
      </c>
      <c r="AF44" s="9">
        <f t="shared" ca="1" si="7"/>
        <v>-297.66666666666669</v>
      </c>
      <c r="AG44" s="10">
        <f t="shared" ca="1" si="20"/>
        <v>-297</v>
      </c>
      <c r="AH44" s="10">
        <f t="shared" ca="1" si="8"/>
        <v>-0.40000000000001135</v>
      </c>
      <c r="AI44" s="60"/>
      <c r="AJ44" s="18"/>
      <c r="AK44" s="18"/>
      <c r="AL44" s="18"/>
      <c r="AM44" s="18"/>
    </row>
    <row r="45" spans="1:39" ht="19.95" customHeight="1" x14ac:dyDescent="0.25">
      <c r="A45" s="60"/>
      <c r="B45" s="1" t="str">
        <f t="shared" si="9"/>
        <v>Mo</v>
      </c>
      <c r="C45" s="2">
        <f t="shared" si="10"/>
        <v>44250</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305</v>
      </c>
      <c r="W45" s="166" t="str">
        <f t="shared" ca="1" si="15"/>
        <v>:</v>
      </c>
      <c r="X45" s="167">
        <f t="shared" ca="1" si="16"/>
        <v>30</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-305.5</v>
      </c>
      <c r="AF45" s="9">
        <f t="shared" ca="1" si="7"/>
        <v>-305.5</v>
      </c>
      <c r="AG45" s="10">
        <f t="shared" ca="1" si="20"/>
        <v>-305</v>
      </c>
      <c r="AH45" s="10">
        <f t="shared" ca="1" si="8"/>
        <v>-0.3</v>
      </c>
      <c r="AI45" s="60"/>
      <c r="AJ45" s="18"/>
      <c r="AK45" s="18"/>
      <c r="AL45" s="18"/>
      <c r="AM45" s="18"/>
    </row>
    <row r="46" spans="1:39" ht="19.95" customHeight="1" x14ac:dyDescent="0.25">
      <c r="A46" s="60"/>
      <c r="B46" s="1" t="str">
        <f t="shared" si="9"/>
        <v>Di</v>
      </c>
      <c r="C46" s="2">
        <f t="shared" si="10"/>
        <v>44251</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313</v>
      </c>
      <c r="W46" s="166" t="str">
        <f t="shared" ca="1" si="15"/>
        <v>:</v>
      </c>
      <c r="X46" s="167">
        <f t="shared" ca="1" si="16"/>
        <v>19.999999999998863</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-313.33333333333331</v>
      </c>
      <c r="AF46" s="9">
        <f t="shared" ca="1" si="7"/>
        <v>-313.33333333333331</v>
      </c>
      <c r="AG46" s="10">
        <f t="shared" ca="1" si="20"/>
        <v>-313</v>
      </c>
      <c r="AH46" s="10">
        <f t="shared" ca="1" si="8"/>
        <v>-0.19999999999998863</v>
      </c>
      <c r="AI46" s="60"/>
      <c r="AJ46" s="18"/>
      <c r="AK46" s="18"/>
      <c r="AL46" s="18"/>
      <c r="AM46" s="18"/>
    </row>
    <row r="47" spans="1:39" ht="19.95" customHeight="1" x14ac:dyDescent="0.25">
      <c r="A47" s="60"/>
      <c r="B47" s="1" t="str">
        <f t="shared" si="9"/>
        <v>Mi</v>
      </c>
      <c r="C47" s="2">
        <f t="shared" si="10"/>
        <v>44252</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321</v>
      </c>
      <c r="W47" s="166" t="str">
        <f t="shared" ca="1" si="15"/>
        <v>:</v>
      </c>
      <c r="X47" s="167">
        <f t="shared" ca="1" si="16"/>
        <v>9.9999999999977263</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-321.16666666666663</v>
      </c>
      <c r="AF47" s="9">
        <f t="shared" ca="1" si="7"/>
        <v>-321.16666666666663</v>
      </c>
      <c r="AG47" s="10">
        <f t="shared" ca="1" si="20"/>
        <v>-321</v>
      </c>
      <c r="AH47" s="10">
        <f t="shared" ca="1" si="8"/>
        <v>-9.999999999997726E-2</v>
      </c>
      <c r="AI47" s="60"/>
      <c r="AJ47" s="18"/>
      <c r="AK47" s="18"/>
      <c r="AL47" s="18"/>
      <c r="AM47" s="18"/>
    </row>
    <row r="48" spans="1:39" ht="19.95" customHeight="1" x14ac:dyDescent="0.25">
      <c r="A48" s="60"/>
      <c r="B48" s="1" t="str">
        <f t="shared" si="9"/>
        <v>Do</v>
      </c>
      <c r="C48" s="2">
        <f t="shared" si="10"/>
        <v>44253</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329</v>
      </c>
      <c r="W48" s="166" t="str">
        <f t="shared" ca="1" si="15"/>
        <v>:</v>
      </c>
      <c r="X48" s="167">
        <f t="shared" ca="1" si="16"/>
        <v>-3.4106051316484809E-12</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-328.99999999999994</v>
      </c>
      <c r="AF48" s="9">
        <f t="shared" ca="1" si="7"/>
        <v>-328.99999999999994</v>
      </c>
      <c r="AG48" s="10">
        <f t="shared" ca="1" si="20"/>
        <v>-329</v>
      </c>
      <c r="AH48" s="10">
        <f t="shared" ca="1" si="8"/>
        <v>3.4106051316484808E-14</v>
      </c>
      <c r="AI48" s="60"/>
      <c r="AJ48" s="18"/>
      <c r="AK48" s="18"/>
      <c r="AL48" s="18"/>
      <c r="AM48" s="18"/>
    </row>
    <row r="49" spans="1:39" ht="19.95" customHeight="1" x14ac:dyDescent="0.25">
      <c r="A49" s="60"/>
      <c r="B49" s="1" t="str">
        <f t="shared" si="9"/>
        <v>Fr</v>
      </c>
      <c r="C49" s="2">
        <f t="shared" si="10"/>
        <v>44254</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336</v>
      </c>
      <c r="W49" s="166" t="str">
        <f t="shared" ca="1" si="15"/>
        <v>:</v>
      </c>
      <c r="X49" s="167">
        <f t="shared" ca="1" si="16"/>
        <v>49.999999999995445</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-336.83333333333326</v>
      </c>
      <c r="AF49" s="9">
        <f t="shared" ca="1" si="7"/>
        <v>-336.83333333333326</v>
      </c>
      <c r="AG49" s="10">
        <f t="shared" ca="1" si="20"/>
        <v>-336</v>
      </c>
      <c r="AH49" s="10">
        <f t="shared" ca="1" si="8"/>
        <v>-0.49999999999995448</v>
      </c>
      <c r="AI49" s="60"/>
      <c r="AJ49" s="18"/>
      <c r="AK49" s="18"/>
      <c r="AL49" s="18"/>
      <c r="AM49" s="18"/>
    </row>
    <row r="50" spans="1:39" ht="19.95" customHeight="1" x14ac:dyDescent="0.25">
      <c r="A50" s="60"/>
      <c r="B50" s="1" t="str">
        <f t="shared" si="9"/>
        <v xml:space="preserve"> </v>
      </c>
      <c r="C50" s="2" t="str">
        <f t="shared" si="10"/>
        <v xml:space="preserve"> </v>
      </c>
      <c r="D50" s="12"/>
      <c r="E50" s="3"/>
      <c r="F50" s="4"/>
      <c r="G50" s="151" t="str">
        <f t="shared" si="11"/>
        <v/>
      </c>
      <c r="H50" s="152" t="str">
        <f t="shared" ca="1" si="0"/>
        <v xml:space="preserve"> </v>
      </c>
      <c r="I50" s="152" t="str">
        <f>IF(C50=" ","",IF(G50=H50," ",IF(G50&gt;H50,"+","-")))</f>
        <v/>
      </c>
      <c r="J50" s="153" t="str">
        <f>IF(C50=" ","",IF(H50=G50,"  ",IF(H50&gt;G50,(H50-G50),(G50-H50))))</f>
        <v/>
      </c>
      <c r="K50" s="4"/>
      <c r="L50" s="5"/>
      <c r="M50" s="5"/>
      <c r="N50" s="5"/>
      <c r="O50" s="5"/>
      <c r="P50" s="5"/>
      <c r="Q50" s="158" t="str">
        <f t="shared" si="3"/>
        <v/>
      </c>
      <c r="R50" s="159" t="str">
        <f t="shared" si="4"/>
        <v/>
      </c>
      <c r="S50" s="13"/>
      <c r="T50" s="149" t="str">
        <f t="shared" si="12"/>
        <v/>
      </c>
      <c r="U50" s="164" t="str">
        <f t="shared" ca="1" si="13"/>
        <v/>
      </c>
      <c r="V50" s="165" t="str">
        <f t="shared" ca="1" si="14"/>
        <v/>
      </c>
      <c r="W50" s="166" t="str">
        <f t="shared" ca="1" si="15"/>
        <v/>
      </c>
      <c r="X50" s="167" t="str">
        <f t="shared" ca="1" si="16"/>
        <v/>
      </c>
      <c r="Z50" s="16" t="str">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 xml:space="preserve"> </v>
      </c>
      <c r="AA50" s="6">
        <f t="shared" si="5"/>
        <v>0</v>
      </c>
      <c r="AB50" s="7">
        <f t="shared" si="17"/>
        <v>0</v>
      </c>
      <c r="AC50" s="11">
        <f t="shared" si="6"/>
        <v>0</v>
      </c>
      <c r="AD50" s="8">
        <f t="shared" si="18"/>
        <v>0</v>
      </c>
      <c r="AE50" s="8" t="str">
        <f t="shared" si="19"/>
        <v/>
      </c>
      <c r="AF50" s="9">
        <f t="shared" ca="1" si="7"/>
        <v>-336.83333333333326</v>
      </c>
      <c r="AG50" s="10">
        <f t="shared" ca="1" si="20"/>
        <v>-336</v>
      </c>
      <c r="AH50" s="10">
        <f t="shared" ca="1" si="8"/>
        <v>-0.49999999999995448</v>
      </c>
      <c r="AI50" s="60"/>
      <c r="AJ50" s="18"/>
      <c r="AK50" s="18"/>
      <c r="AL50" s="18"/>
      <c r="AM50" s="18"/>
    </row>
    <row r="51" spans="1:39" ht="19.95" customHeight="1" x14ac:dyDescent="0.25">
      <c r="A51" s="60"/>
      <c r="B51" s="1" t="str">
        <f t="shared" si="9"/>
        <v xml:space="preserve"> </v>
      </c>
      <c r="C51" s="2" t="str">
        <f t="shared" si="10"/>
        <v xml:space="preserve"> </v>
      </c>
      <c r="D51" s="12"/>
      <c r="E51" s="3"/>
      <c r="F51" s="4"/>
      <c r="G51" s="151" t="str">
        <f t="shared" si="11"/>
        <v/>
      </c>
      <c r="H51" s="152" t="str">
        <f t="shared" ca="1" si="0"/>
        <v xml:space="preserve"> </v>
      </c>
      <c r="I51" s="152" t="str">
        <f>IF(C51=" ","",IF(G51=H51," ",IF(G51&gt;H51,"+","-")))</f>
        <v/>
      </c>
      <c r="J51" s="153" t="str">
        <f>IF(C51=" ","",IF(H51=G51,"  ",IF(H51&gt;G51,(H51-G51),(G51-H51))))</f>
        <v/>
      </c>
      <c r="K51" s="4"/>
      <c r="L51" s="5"/>
      <c r="M51" s="5"/>
      <c r="N51" s="5"/>
      <c r="O51" s="5"/>
      <c r="P51" s="5"/>
      <c r="Q51" s="158" t="str">
        <f t="shared" si="3"/>
        <v/>
      </c>
      <c r="R51" s="159" t="str">
        <f t="shared" si="4"/>
        <v/>
      </c>
      <c r="S51" s="13"/>
      <c r="T51" s="149" t="str">
        <f t="shared" si="12"/>
        <v/>
      </c>
      <c r="U51" s="164" t="str">
        <f t="shared" ca="1" si="13"/>
        <v/>
      </c>
      <c r="V51" s="165" t="str">
        <f t="shared" ca="1" si="14"/>
        <v/>
      </c>
      <c r="W51" s="166" t="str">
        <f t="shared" ca="1" si="15"/>
        <v/>
      </c>
      <c r="X51" s="167" t="str">
        <f t="shared" ca="1" si="16"/>
        <v/>
      </c>
      <c r="Z51" s="16" t="str">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 xml:space="preserve"> </v>
      </c>
      <c r="AA51" s="6">
        <f t="shared" si="5"/>
        <v>0</v>
      </c>
      <c r="AB51" s="7">
        <f t="shared" si="17"/>
        <v>0</v>
      </c>
      <c r="AC51" s="11">
        <f t="shared" si="6"/>
        <v>0</v>
      </c>
      <c r="AD51" s="8">
        <f t="shared" si="18"/>
        <v>0</v>
      </c>
      <c r="AE51" s="8" t="str">
        <f t="shared" si="19"/>
        <v/>
      </c>
      <c r="AF51" s="9">
        <f t="shared" ca="1" si="7"/>
        <v>-336.83333333333326</v>
      </c>
      <c r="AG51" s="10">
        <f t="shared" ca="1" si="20"/>
        <v>-336</v>
      </c>
      <c r="AH51" s="10">
        <f t="shared" ca="1" si="8"/>
        <v>-0.49999999999995448</v>
      </c>
      <c r="AI51" s="60"/>
      <c r="AJ51" s="18"/>
      <c r="AK51" s="18"/>
      <c r="AL51" s="18"/>
      <c r="AM51" s="18"/>
    </row>
    <row r="52" spans="1:39" ht="19.95" customHeight="1" x14ac:dyDescent="0.25">
      <c r="A52" s="60"/>
      <c r="B52" s="66" t="str">
        <f t="shared" si="9"/>
        <v xml:space="preserve"> </v>
      </c>
      <c r="C52" s="67" t="str">
        <f t="shared" si="10"/>
        <v xml:space="preserve"> </v>
      </c>
      <c r="D52" s="12"/>
      <c r="E52" s="68"/>
      <c r="F52" s="69"/>
      <c r="G52" s="151" t="str">
        <f t="shared" si="11"/>
        <v/>
      </c>
      <c r="H52" s="152" t="str">
        <f t="shared" ca="1" si="0"/>
        <v xml:space="preserve"> </v>
      </c>
      <c r="I52" s="154" t="str">
        <f>IF(C52=" ","",IF(G52=H52," ",IF(G52&gt;H52,"+","-")))</f>
        <v/>
      </c>
      <c r="J52" s="155" t="str">
        <f>IF(C52=" ","",IF(H52=G52,"  ",IF(H52&gt;G52,(H52-G52),(G52-H52))))</f>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t="str">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 xml:space="preserve"> </v>
      </c>
      <c r="AA52" s="6">
        <f t="shared" si="5"/>
        <v>0</v>
      </c>
      <c r="AB52" s="7">
        <f t="shared" si="17"/>
        <v>0</v>
      </c>
      <c r="AC52" s="11">
        <f t="shared" si="6"/>
        <v>0</v>
      </c>
      <c r="AD52" s="8">
        <f t="shared" si="18"/>
        <v>0</v>
      </c>
      <c r="AE52" s="8" t="str">
        <f t="shared" si="19"/>
        <v/>
      </c>
      <c r="AF52" s="9">
        <f t="shared" ca="1" si="7"/>
        <v>-336.83333333333326</v>
      </c>
      <c r="AG52" s="10">
        <f t="shared" ca="1" si="20"/>
        <v>-336</v>
      </c>
      <c r="AH52" s="10">
        <f t="shared" ca="1" si="8"/>
        <v>-0.49999999999995448</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336</v>
      </c>
      <c r="W55" s="59" t="s">
        <v>6</v>
      </c>
      <c r="X55" s="57">
        <f ca="1">IF((AH52+X54)&lt;0,((AH52*100+X54)*(-1)),(AH52*100+X54))</f>
        <v>49.999999999995445</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92jqiaonGiwlTyX/yuAj6MKWGV/BWQTWLw1bwS4durzmCxEoGia4UnUdjfOfkDETXguwQFzY6oS1E4bwmw6GQw==" saltValue="/upHmBhcw32SP/6RIcqStw==" spinCount="100000" sheet="1" objects="1" scenarios="1" selectLockedCells="1"/>
  <mergeCells count="41">
    <mergeCell ref="B54:D54"/>
    <mergeCell ref="B58:X58"/>
    <mergeCell ref="O21:P21"/>
    <mergeCell ref="C64:H64"/>
    <mergeCell ref="C61:H63"/>
    <mergeCell ref="E21:G21"/>
    <mergeCell ref="I21:J21"/>
    <mergeCell ref="K21:L21"/>
    <mergeCell ref="M21:N21"/>
    <mergeCell ref="Q21:R21"/>
    <mergeCell ref="Q65:W67"/>
    <mergeCell ref="Q62:W64"/>
    <mergeCell ref="Q59:W61"/>
    <mergeCell ref="U21:X21"/>
    <mergeCell ref="S56:X56"/>
    <mergeCell ref="I12:J12"/>
    <mergeCell ref="D13:F13"/>
    <mergeCell ref="I13:J13"/>
    <mergeCell ref="E14:F14"/>
    <mergeCell ref="I14:J14"/>
    <mergeCell ref="E15:F15"/>
    <mergeCell ref="I15:J15"/>
    <mergeCell ref="I16:J16"/>
    <mergeCell ref="I17:J17"/>
    <mergeCell ref="C18:W20"/>
    <mergeCell ref="Z5:AH12"/>
    <mergeCell ref="B2:X2"/>
    <mergeCell ref="E8:F8"/>
    <mergeCell ref="S8:W8"/>
    <mergeCell ref="H8:K8"/>
    <mergeCell ref="B8:C8"/>
    <mergeCell ref="J5:N5"/>
    <mergeCell ref="J6:N6"/>
    <mergeCell ref="B5:C5"/>
    <mergeCell ref="B6:C6"/>
    <mergeCell ref="D5:H5"/>
    <mergeCell ref="D6:H6"/>
    <mergeCell ref="S5:T6"/>
    <mergeCell ref="S9:W9"/>
    <mergeCell ref="B9:C9"/>
    <mergeCell ref="E9:F9"/>
  </mergeCells>
  <conditionalFormatting sqref="B22:C52 Q22:S52 E22:N52 U22:X52">
    <cfRule type="expression" dxfId="208" priority="21">
      <formula>OR($B22="Sa",$B22="So")</formula>
    </cfRule>
  </conditionalFormatting>
  <conditionalFormatting sqref="B22:C52">
    <cfRule type="expression" dxfId="207" priority="9">
      <formula>$D22="F"</formula>
    </cfRule>
    <cfRule type="expression" dxfId="206" priority="20">
      <formula>$B22="So"</formula>
    </cfRule>
  </conditionalFormatting>
  <conditionalFormatting sqref="J9">
    <cfRule type="expression" dxfId="205" priority="8">
      <formula>AND($J$9&lt;&gt;0,$E$9="VZ")</formula>
    </cfRule>
    <cfRule type="expression" dxfId="204" priority="12">
      <formula>$E$9&lt;&gt;"TZ"</formula>
    </cfRule>
    <cfRule type="expression" dxfId="203" priority="18">
      <formula>$E$9="TZ"</formula>
    </cfRule>
    <cfRule type="expression" dxfId="202" priority="19">
      <formula>AND($J$9="",$E$9="TZ")</formula>
    </cfRule>
  </conditionalFormatting>
  <conditionalFormatting sqref="U55:X55 B58:B63">
    <cfRule type="expression" dxfId="201" priority="11">
      <formula>AND($E$9&lt;&gt;"TZ",$V$55&gt;40)</formula>
    </cfRule>
    <cfRule type="expression" dxfId="200" priority="17">
      <formula>AND($E$9="TZ",$V$55&gt;$AA$14*24)</formula>
    </cfRule>
  </conditionalFormatting>
  <conditionalFormatting sqref="D15">
    <cfRule type="expression" dxfId="199" priority="16">
      <formula>$E$9="TZ"</formula>
    </cfRule>
  </conditionalFormatting>
  <conditionalFormatting sqref="G15:L15">
    <cfRule type="expression" dxfId="198" priority="13">
      <formula>$D$15="x"</formula>
    </cfRule>
    <cfRule type="expression" dxfId="197" priority="14">
      <formula>AND($D$15="x",G13&lt;&gt;"x",G15&lt;&gt;"")</formula>
    </cfRule>
    <cfRule type="expression" dxfId="196" priority="15">
      <formula>$D$15&lt;&gt;"x"</formula>
    </cfRule>
  </conditionalFormatting>
  <conditionalFormatting sqref="G13:L13">
    <cfRule type="expression" dxfId="195" priority="10">
      <formula>$E$9="TZ"</formula>
    </cfRule>
  </conditionalFormatting>
  <conditionalFormatting sqref="M14:M15">
    <cfRule type="expression" dxfId="194" priority="22">
      <formula>IF($D$15="x",$M$15&lt;&gt;($J$9))</formula>
    </cfRule>
  </conditionalFormatting>
  <conditionalFormatting sqref="O22:P52">
    <cfRule type="expression" dxfId="193" priority="7">
      <formula>OR($B22="Sa",$B22="So")</formula>
    </cfRule>
  </conditionalFormatting>
  <conditionalFormatting sqref="U6:X6">
    <cfRule type="expression" dxfId="192" priority="6">
      <formula>$U$6="-"</formula>
    </cfRule>
  </conditionalFormatting>
  <conditionalFormatting sqref="T22:T52">
    <cfRule type="expression" dxfId="191" priority="5">
      <formula>OR($B22="Sa",$B22="So")</formula>
    </cfRule>
  </conditionalFormatting>
  <conditionalFormatting sqref="D22:D52">
    <cfRule type="expression" dxfId="190" priority="1">
      <formula>OR($B22="Sa",$B22="So")</formula>
    </cfRule>
  </conditionalFormatting>
  <dataValidations count="22">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200-000000000000}">
      <formula1>"x,X"</formula1>
    </dataValidation>
    <dataValidation type="list" allowBlank="1" showInputMessage="1" showErrorMessage="1" sqref="S9:W9" xr:uid="{00000000-0002-0000-0200-000001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200-000002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200-000003000000}">
      <formula1>"x,X"</formula1>
    </dataValidation>
    <dataValidation allowBlank="1" showInputMessage="1" showErrorMessage="1" promptTitle="Status" prompt="klicken Sie auf die blau markierte Zelle und wählen Sie anhand der Liste aus" sqref="B8 E8" xr:uid="{00000000-0002-0000-0200-000004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200-000005000000}"/>
    <dataValidation allowBlank="1" showInputMessage="1" showErrorMessage="1" promptTitle="Sollarbeitszeit" prompt="Die Werte werden gesetzt_x000a_Bitte geben Sie unter&quot;Status&quot; und &quot;TZ / VZ&quot; die zutreffenden Werte ein" sqref="H21:H52" xr:uid="{00000000-0002-0000-0200-000006000000}"/>
    <dataValidation allowBlank="1" showInputMessage="1" showErrorMessage="1" promptTitle="Anwesenheitszeit" prompt="Bitte geben Sie die Anwesenheitszeit_x000a_im Format Stunden : Minuten ein" sqref="E21:G21" xr:uid="{00000000-0002-0000-0200-000007000000}"/>
    <dataValidation allowBlank="1" showInputMessage="1" showErrorMessage="1" promptTitle="Sollarbeitszeit" prompt="Sollarbeitzeit ohne Berücksichtigung der Sonderfreizeiten" sqref="Z21:Z52" xr:uid="{00000000-0002-0000-0200-000008000000}"/>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200-000009000000}">
      <formula1>0.25</formula1>
      <formula2>0.833333333333333</formula2>
    </dataValidation>
    <dataValidation type="time" errorStyle="warning" allowBlank="1" showInputMessage="1" showErrorMessage="1" errorTitle="Arbeitsbeginn" error="Die Eingabe muss im Zeitformat_x000a_00:00 erfolgen._x000a__x000a_Zeiten vor 6:00 Uhr _x000a_bleiben unberücksichtigt" sqref="E22:E52" xr:uid="{00000000-0002-0000-0200-00000A000000}">
      <formula1>0.25</formula1>
      <formula2>0.833333333333333</formula2>
    </dataValidation>
    <dataValidation allowBlank="1" showInputMessage="1" showErrorMessage="1" promptTitle="Unterbrechung" prompt="Beginn und Ende einer Arbeitsunterbrechung_x000a_im Format z.B. _x000a_12:00   12:30 _x000a_eingeben_x000a__x000a__x000a_" sqref="K21:M21" xr:uid="{00000000-0002-0000-0200-00000B000000}"/>
    <dataValidation allowBlank="1" showErrorMessage="1" promptTitle="Unterbrechung" prompt="Beginn und Ende einer Arbeitsunterbrechung_x000a_(Mittagspause etc.)_x000a_in Std. und Minuten eingeben._x000a_zB.  12:00    12:30_x000a_Die Differenz wird berechnet." sqref="AB21" xr:uid="{00000000-0002-0000-0200-00000C000000}"/>
    <dataValidation type="time" errorStyle="warning" allowBlank="1" showInputMessage="1" showErrorMessage="1" errorTitle="Arbeitsende" error="Die Eingabe muss im Zeitformat_x000a_00:00 erfolgen._x000a__x000a_Zeiten nach 20:00 Uhr_x000a_bleiben unberücksichtigt" sqref="F22:F52" xr:uid="{00000000-0002-0000-0200-00000D000000}">
      <formula1>0.25</formula1>
      <formula2>0.833333333333333</formula2>
    </dataValidation>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200-00000E000000}">
      <formula1>0.25</formula1>
      <formula2>0.833333333333333</formula2>
    </dataValidation>
    <dataValidation allowBlank="1" showInputMessage="1" showErrorMessage="1" promptTitle="Soll Pause" prompt="&gt;6 Std. mind. 30 Min. Pause_x000a_&gt;9 Std. mind. 45 Min. Pause_x000a_autom. Abgleich für die Aufrechnung" sqref="Q21" xr:uid="{00000000-0002-0000-0200-00000F000000}"/>
    <dataValidation allowBlank="1" showInputMessage="1" showErrorMessage="1" promptTitle="Aufrechnung" prompt="Ergebnis der Sollarbeitszeit zur_x000a_tatsächlichen Arbeitszeit" sqref="U21" xr:uid="{00000000-0002-0000-0200-000010000000}"/>
    <dataValidation allowBlank="1" showInputMessage="1" showErrorMessage="1" promptTitle="Diff." prompt="Berechnet die Differenz zwischen_x000a_Anwesenheitszeit und Sollarbeitszeit" sqref="I21" xr:uid="{00000000-0002-0000-0200-000011000000}"/>
    <dataValidation allowBlank="1" showInputMessage="1" showErrorMessage="1" promptTitle="Bemerkungen" prompt="Raum für eigene Bemerkungen_x000a_zB. Sitzung AG, Freizeitausgleich (FZA), mobile Office...." sqref="S21:T21" xr:uid="{00000000-0002-0000-0200-000012000000}"/>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200-000013000000}">
      <formula1>"VZ,TZ,Schicht"</formula1>
    </dataValidation>
    <dataValidation allowBlank="1" showErrorMessage="1" sqref="B9:C9" xr:uid="{00000000-0002-0000-02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2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DATE(Stammdaten!C6,3,1)</f>
        <v>44255</v>
      </c>
      <c r="K6" s="226"/>
      <c r="L6" s="226"/>
      <c r="M6" s="226"/>
      <c r="N6" s="226"/>
      <c r="O6" s="23"/>
      <c r="P6" s="23"/>
      <c r="Q6" s="23"/>
      <c r="R6" s="23"/>
      <c r="S6" s="229"/>
      <c r="T6" s="230"/>
      <c r="U6" s="147" t="str">
        <f ca="1">IF('2'!$AF$52&lt;0,"-","+")</f>
        <v>-</v>
      </c>
      <c r="V6" s="144">
        <f ca="1">'2'!$V$55</f>
        <v>336</v>
      </c>
      <c r="W6" s="145" t="s">
        <v>6</v>
      </c>
      <c r="X6" s="146">
        <f ca="1">'2'!$X$55</f>
        <v>49.999999999995445</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21</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0.49999999999995448</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-336.83333333333326</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Sa</v>
      </c>
      <c r="C22" s="2">
        <f>DATE(Stammdaten!C6,MONTH(J6),1)</f>
        <v>44255</v>
      </c>
      <c r="D22" s="12"/>
      <c r="E22" s="3"/>
      <c r="F22" s="4"/>
      <c r="G22" s="151">
        <f>IF(C22=" ","",IF(D22="FZA",0,IF(OR(D22="",D22="dA"),IF(AND(F22&gt;0,E22&gt;0),(F22-E22),0),IF(D22="F",(F22-E22),H22))))</f>
        <v>0</v>
      </c>
      <c r="H22" s="152">
        <f t="shared" ref="H22:H52" ca="1" si="0">IF(OR(D22="KK",D22="F",D22="SU",D22="U"),0,Z22)</f>
        <v>0</v>
      </c>
      <c r="I22" s="152" t="str">
        <f t="shared" ref="I22:I49" ca="1" si="1">IF(G22=H22," ",IF(G22&gt;H22,"+","-"))</f>
        <v xml:space="preserve"> </v>
      </c>
      <c r="J22" s="153" t="str">
        <f t="shared" ref="J22:J49" ca="1" si="2">IF(H22=G22,"  ",IF(H22&gt;G22,(H22-G22),(G22-H22)))</f>
        <v xml:space="preserve">  </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
      </c>
      <c r="V22" s="165" t="str">
        <f ca="1">IF(OR(Z22&gt;0,AND(Z22=0,T22&lt;&gt;"")),IF(AE22="","",IF(AG22&lt;0,(AG22*(-1)),AG22)),"")</f>
        <v/>
      </c>
      <c r="W22" s="166" t="str">
        <f ca="1">IF(OR(Z22&gt;0,AND(Z22=0,T22&lt;&gt;"")),IF(AE22="","",":"),"")</f>
        <v/>
      </c>
      <c r="X22" s="167" t="str">
        <f ca="1">IF(OR(Z22&gt;0,AND(Z22=0,T22&lt;&gt;"")),IF(AE22="","",IF(AF22&gt;0,PRODUCT(AH22,100),PRODUCT(AH22,-100))),"")</f>
        <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v>
      </c>
      <c r="AA22" s="6">
        <f t="shared" ref="AA22:AA52" ca="1" si="5">IF(I22="-",(-J22)*24,IF(I22="+",(+J22)*24,0))</f>
        <v>0</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-336.83333333333326</v>
      </c>
      <c r="AF22" s="9">
        <f t="shared" ref="AF22:AF52" ca="1" si="7">SUM(AF21,AA22,AD22)</f>
        <v>-336.83333333333326</v>
      </c>
      <c r="AG22" s="10">
        <f ca="1">ROUNDDOWN(ROUND(AF22,2),0)</f>
        <v>-336</v>
      </c>
      <c r="AH22" s="10">
        <f t="shared" ref="AH22:AH52" ca="1" si="8">SUM(AF22-AG22)/100*60</f>
        <v>-0.49999999999995448</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So</v>
      </c>
      <c r="C23" s="2">
        <f t="shared" ref="C23:C52" si="10">IF(C22=" "," ",IF(MONTH(C22+1)&lt;&gt;MONTH(C22)," ",C22+1))</f>
        <v>44256</v>
      </c>
      <c r="D23" s="12"/>
      <c r="E23" s="3"/>
      <c r="F23" s="4"/>
      <c r="G23" s="151">
        <f t="shared" ref="G23:G52" si="11">IF(C23=" ","",IF(D23="FZA",0,IF(OR(D23="",D23="dA"),IF(AND(F23&gt;0,E23&gt;0),(F23-E23),0),IF(D23="F",(F23-E23),H23))))</f>
        <v>0</v>
      </c>
      <c r="H23" s="152">
        <f t="shared" ca="1" si="0"/>
        <v>0</v>
      </c>
      <c r="I23" s="152" t="str">
        <f t="shared" ca="1" si="1"/>
        <v xml:space="preserve"> </v>
      </c>
      <c r="J23" s="153" t="str">
        <f t="shared" ca="1" si="2"/>
        <v xml:space="preserve">  </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
      </c>
      <c r="V23" s="165" t="str">
        <f t="shared" ref="V23:V52" ca="1" si="14">IF(OR(Z23&gt;0,AND(Z23=0,T23&lt;&gt;"")),IF(AE23="","",IF(AG23&lt;0,(AG23*(-1)),AG23)),"")</f>
        <v/>
      </c>
      <c r="W23" s="166" t="str">
        <f t="shared" ref="W23:W52" ca="1" si="15">IF(OR(Z23&gt;0,AND(Z23=0,T23&lt;&gt;"")),IF(AE23="","",":"),"")</f>
        <v/>
      </c>
      <c r="X23" s="167" t="str">
        <f t="shared" ref="X23:X52" ca="1" si="16">IF(OR(Z23&gt;0,AND(Z23=0,T23&lt;&gt;"")),IF(AE23="","",IF(AF23&gt;0,PRODUCT(AH23,100),PRODUCT(AH23,-100))),"")</f>
        <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v>
      </c>
      <c r="AA23" s="6">
        <f t="shared" ca="1" si="5"/>
        <v>0</v>
      </c>
      <c r="AB23" s="7">
        <f t="shared" ref="AB23:AB52" si="17">IF(L23&gt;0,(L23-K23)+(N23-M23)+(P23-O23),TIMEVALUE("0:00"))</f>
        <v>0</v>
      </c>
      <c r="AC23" s="11">
        <f t="shared" si="6"/>
        <v>0</v>
      </c>
      <c r="AD23" s="8">
        <f t="shared" ref="AD23:AD52" si="18">IF(OR(D23="BZ",D23="DB",D23="FZA",D23="K"),0,IF(AC23&gt;AB23,-AC23*24,-AB23*24))</f>
        <v>0</v>
      </c>
      <c r="AE23" s="8">
        <f t="shared" ref="AE23:AE52" ca="1" si="19">IF(C23&lt;&gt;" ",AF23,"")</f>
        <v>-336.83333333333326</v>
      </c>
      <c r="AF23" s="9">
        <f ca="1">SUM(AF22,AA23,AD23)</f>
        <v>-336.83333333333326</v>
      </c>
      <c r="AG23" s="10">
        <f t="shared" ref="AG23:AG52" ca="1" si="20">ROUNDDOWN(ROUND(AF23,2),0)</f>
        <v>-336</v>
      </c>
      <c r="AH23" s="10">
        <f t="shared" ca="1" si="8"/>
        <v>-0.49999999999995448</v>
      </c>
      <c r="AI23" s="60"/>
      <c r="AJ23" s="18"/>
      <c r="AK23" s="18"/>
      <c r="AL23" s="18"/>
      <c r="AM23" s="18"/>
    </row>
    <row r="24" spans="1:39" ht="19.95" customHeight="1" x14ac:dyDescent="0.25">
      <c r="A24" s="60"/>
      <c r="B24" s="1" t="str">
        <f t="shared" si="9"/>
        <v>Mo</v>
      </c>
      <c r="C24" s="2">
        <f t="shared" si="10"/>
        <v>44257</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344</v>
      </c>
      <c r="W24" s="166" t="str">
        <f t="shared" ca="1" si="15"/>
        <v>:</v>
      </c>
      <c r="X24" s="167">
        <f t="shared" ca="1" si="16"/>
        <v>39.999999999994316</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-344.66666666666657</v>
      </c>
      <c r="AF24" s="9">
        <f t="shared" ca="1" si="7"/>
        <v>-344.66666666666657</v>
      </c>
      <c r="AG24" s="10">
        <f t="shared" ca="1" si="20"/>
        <v>-344</v>
      </c>
      <c r="AH24" s="10">
        <f t="shared" ca="1" si="8"/>
        <v>-0.39999999999994312</v>
      </c>
      <c r="AI24" s="60"/>
      <c r="AJ24" s="18"/>
      <c r="AK24" s="18"/>
      <c r="AL24" s="18"/>
      <c r="AM24" s="18"/>
    </row>
    <row r="25" spans="1:39" ht="19.95" customHeight="1" x14ac:dyDescent="0.25">
      <c r="A25" s="60"/>
      <c r="B25" s="1" t="str">
        <f t="shared" si="9"/>
        <v>Di</v>
      </c>
      <c r="C25" s="2">
        <f t="shared" si="10"/>
        <v>44258</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352</v>
      </c>
      <c r="W25" s="166" t="str">
        <f t="shared" ca="1" si="15"/>
        <v>:</v>
      </c>
      <c r="X25" s="167">
        <f t="shared" ca="1" si="16"/>
        <v>29.999999999993175</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-352.49999999999989</v>
      </c>
      <c r="AF25" s="9">
        <f t="shared" ca="1" si="7"/>
        <v>-352.49999999999989</v>
      </c>
      <c r="AG25" s="10">
        <f t="shared" ca="1" si="20"/>
        <v>-352</v>
      </c>
      <c r="AH25" s="10">
        <f t="shared" ca="1" si="8"/>
        <v>-0.29999999999993177</v>
      </c>
      <c r="AI25" s="60"/>
      <c r="AJ25" s="18"/>
      <c r="AK25" s="18"/>
      <c r="AL25" s="18"/>
      <c r="AM25" s="18"/>
    </row>
    <row r="26" spans="1:39" ht="19.95" customHeight="1" x14ac:dyDescent="0.25">
      <c r="A26" s="60"/>
      <c r="B26" s="1" t="str">
        <f t="shared" si="9"/>
        <v>Mi</v>
      </c>
      <c r="C26" s="2">
        <f t="shared" si="10"/>
        <v>44259</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360</v>
      </c>
      <c r="W26" s="166" t="str">
        <f t="shared" ca="1" si="15"/>
        <v>:</v>
      </c>
      <c r="X26" s="167">
        <f t="shared" ca="1" si="16"/>
        <v>19.999999999992042</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-360.3333333333332</v>
      </c>
      <c r="AF26" s="9">
        <f t="shared" ca="1" si="7"/>
        <v>-360.3333333333332</v>
      </c>
      <c r="AG26" s="10">
        <f t="shared" ca="1" si="20"/>
        <v>-360</v>
      </c>
      <c r="AH26" s="10">
        <f t="shared" ca="1" si="8"/>
        <v>-0.19999999999992041</v>
      </c>
      <c r="AI26" s="60"/>
      <c r="AJ26" s="18"/>
      <c r="AK26" s="18"/>
      <c r="AL26" s="18"/>
      <c r="AM26" s="18"/>
    </row>
    <row r="27" spans="1:39" ht="19.95" customHeight="1" x14ac:dyDescent="0.25">
      <c r="A27" s="60"/>
      <c r="B27" s="1" t="str">
        <f t="shared" si="9"/>
        <v>Do</v>
      </c>
      <c r="C27" s="2">
        <f t="shared" si="10"/>
        <v>44260</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368</v>
      </c>
      <c r="W27" s="166" t="str">
        <f t="shared" ca="1" si="15"/>
        <v>:</v>
      </c>
      <c r="X27" s="167">
        <f t="shared" ca="1" si="16"/>
        <v>9.9999999999909051</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-368.16666666666652</v>
      </c>
      <c r="AF27" s="9">
        <f t="shared" ca="1" si="7"/>
        <v>-368.16666666666652</v>
      </c>
      <c r="AG27" s="10">
        <f t="shared" ca="1" si="20"/>
        <v>-368</v>
      </c>
      <c r="AH27" s="10">
        <f t="shared" ca="1" si="8"/>
        <v>-9.9999999999909051E-2</v>
      </c>
      <c r="AI27" s="60"/>
      <c r="AJ27" s="18"/>
      <c r="AK27" s="18"/>
      <c r="AL27" s="18"/>
      <c r="AM27" s="18"/>
    </row>
    <row r="28" spans="1:39" ht="19.95" customHeight="1" x14ac:dyDescent="0.25">
      <c r="A28" s="60"/>
      <c r="B28" s="1" t="str">
        <f t="shared" si="9"/>
        <v>Fr</v>
      </c>
      <c r="C28" s="2">
        <f t="shared" si="10"/>
        <v>44261</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376</v>
      </c>
      <c r="W28" s="166" t="str">
        <f t="shared" ca="1" si="15"/>
        <v>:</v>
      </c>
      <c r="X28" s="167">
        <f t="shared" ca="1" si="16"/>
        <v>-1.0231815394945441E-11</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-375.99999999999983</v>
      </c>
      <c r="AF28" s="9">
        <f t="shared" ca="1" si="7"/>
        <v>-375.99999999999983</v>
      </c>
      <c r="AG28" s="10">
        <f t="shared" ca="1" si="20"/>
        <v>-376</v>
      </c>
      <c r="AH28" s="10">
        <f t="shared" ca="1" si="8"/>
        <v>1.0231815394945442E-13</v>
      </c>
      <c r="AI28" s="60"/>
      <c r="AJ28" s="18"/>
      <c r="AK28" s="18"/>
      <c r="AL28" s="18"/>
      <c r="AM28" s="18"/>
    </row>
    <row r="29" spans="1:39" ht="19.95" customHeight="1" x14ac:dyDescent="0.25">
      <c r="A29" s="60"/>
      <c r="B29" s="1" t="str">
        <f t="shared" si="9"/>
        <v>Sa</v>
      </c>
      <c r="C29" s="2">
        <f t="shared" si="10"/>
        <v>44262</v>
      </c>
      <c r="D29" s="12"/>
      <c r="E29" s="3"/>
      <c r="F29" s="4"/>
      <c r="G29" s="151">
        <f t="shared" si="11"/>
        <v>0</v>
      </c>
      <c r="H29" s="152">
        <f t="shared" ca="1" si="0"/>
        <v>0</v>
      </c>
      <c r="I29" s="152" t="str">
        <f t="shared" ca="1" si="1"/>
        <v xml:space="preserve"> </v>
      </c>
      <c r="J29" s="153" t="str">
        <f t="shared" ca="1" si="2"/>
        <v xml:space="preserve">  </v>
      </c>
      <c r="K29" s="4"/>
      <c r="L29" s="5"/>
      <c r="M29" s="5"/>
      <c r="N29" s="5"/>
      <c r="O29" s="5"/>
      <c r="P29" s="5"/>
      <c r="Q29" s="158" t="str">
        <f t="shared" si="3"/>
        <v/>
      </c>
      <c r="R29" s="159" t="str">
        <f t="shared" si="4"/>
        <v/>
      </c>
      <c r="S29" s="13"/>
      <c r="T29" s="149" t="str">
        <f t="shared" si="12"/>
        <v/>
      </c>
      <c r="U29" s="164" t="str">
        <f t="shared" ca="1" si="13"/>
        <v/>
      </c>
      <c r="V29" s="165" t="str">
        <f t="shared" ca="1" si="14"/>
        <v/>
      </c>
      <c r="W29" s="166" t="str">
        <f t="shared" ca="1" si="15"/>
        <v/>
      </c>
      <c r="X29" s="167" t="str">
        <f t="shared" ca="1" si="16"/>
        <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v>
      </c>
      <c r="AA29" s="6">
        <f t="shared" ca="1" si="5"/>
        <v>0</v>
      </c>
      <c r="AB29" s="7">
        <f t="shared" si="17"/>
        <v>0</v>
      </c>
      <c r="AC29" s="11">
        <f t="shared" si="6"/>
        <v>0</v>
      </c>
      <c r="AD29" s="8">
        <f t="shared" si="18"/>
        <v>0</v>
      </c>
      <c r="AE29" s="8">
        <f t="shared" ca="1" si="19"/>
        <v>-375.99999999999983</v>
      </c>
      <c r="AF29" s="9">
        <f t="shared" ca="1" si="7"/>
        <v>-375.99999999999983</v>
      </c>
      <c r="AG29" s="10">
        <f t="shared" ca="1" si="20"/>
        <v>-376</v>
      </c>
      <c r="AH29" s="10">
        <f t="shared" ca="1" si="8"/>
        <v>1.0231815394945442E-13</v>
      </c>
      <c r="AI29" s="60"/>
      <c r="AJ29" s="18"/>
      <c r="AK29" s="18"/>
      <c r="AL29" s="18"/>
      <c r="AM29" s="18"/>
    </row>
    <row r="30" spans="1:39" ht="19.95" customHeight="1" x14ac:dyDescent="0.25">
      <c r="A30" s="60"/>
      <c r="B30" s="1" t="str">
        <f t="shared" si="9"/>
        <v>So</v>
      </c>
      <c r="C30" s="2">
        <f t="shared" si="10"/>
        <v>44263</v>
      </c>
      <c r="D30" s="12"/>
      <c r="E30" s="3"/>
      <c r="F30" s="4"/>
      <c r="G30" s="151">
        <f t="shared" si="11"/>
        <v>0</v>
      </c>
      <c r="H30" s="152">
        <f t="shared" ca="1" si="0"/>
        <v>0</v>
      </c>
      <c r="I30" s="152" t="str">
        <f t="shared" ca="1" si="1"/>
        <v xml:space="preserve"> </v>
      </c>
      <c r="J30" s="153" t="str">
        <f t="shared" ca="1" si="2"/>
        <v xml:space="preserve">  </v>
      </c>
      <c r="K30" s="4"/>
      <c r="L30" s="5"/>
      <c r="M30" s="5"/>
      <c r="N30" s="5"/>
      <c r="O30" s="5"/>
      <c r="P30" s="5"/>
      <c r="Q30" s="158" t="str">
        <f t="shared" si="3"/>
        <v/>
      </c>
      <c r="R30" s="159" t="str">
        <f t="shared" si="4"/>
        <v/>
      </c>
      <c r="S30" s="13"/>
      <c r="T30" s="149" t="str">
        <f t="shared" si="12"/>
        <v/>
      </c>
      <c r="U30" s="164" t="str">
        <f t="shared" ca="1" si="13"/>
        <v/>
      </c>
      <c r="V30" s="165" t="str">
        <f t="shared" ca="1" si="14"/>
        <v/>
      </c>
      <c r="W30" s="166" t="str">
        <f t="shared" ca="1" si="15"/>
        <v/>
      </c>
      <c r="X30" s="167" t="str">
        <f t="shared" ca="1" si="16"/>
        <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v>
      </c>
      <c r="AA30" s="6">
        <f t="shared" ca="1" si="5"/>
        <v>0</v>
      </c>
      <c r="AB30" s="7">
        <f t="shared" si="17"/>
        <v>0</v>
      </c>
      <c r="AC30" s="11">
        <f t="shared" si="6"/>
        <v>0</v>
      </c>
      <c r="AD30" s="8">
        <f t="shared" si="18"/>
        <v>0</v>
      </c>
      <c r="AE30" s="8">
        <f t="shared" ca="1" si="19"/>
        <v>-375.99999999999983</v>
      </c>
      <c r="AF30" s="9">
        <f t="shared" ca="1" si="7"/>
        <v>-375.99999999999983</v>
      </c>
      <c r="AG30" s="10">
        <f t="shared" ca="1" si="20"/>
        <v>-376</v>
      </c>
      <c r="AH30" s="10">
        <f t="shared" ca="1" si="8"/>
        <v>1.0231815394945442E-13</v>
      </c>
      <c r="AI30" s="60"/>
      <c r="AJ30" s="18"/>
      <c r="AK30" s="18"/>
      <c r="AL30" s="18"/>
      <c r="AM30" s="18"/>
    </row>
    <row r="31" spans="1:39" ht="19.95" customHeight="1" x14ac:dyDescent="0.25">
      <c r="A31" s="60"/>
      <c r="B31" s="1" t="str">
        <f t="shared" si="9"/>
        <v>Mo</v>
      </c>
      <c r="C31" s="2">
        <f t="shared" si="10"/>
        <v>44264</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383</v>
      </c>
      <c r="W31" s="166" t="str">
        <f t="shared" ca="1" si="15"/>
        <v>:</v>
      </c>
      <c r="X31" s="167">
        <f t="shared" ca="1" si="16"/>
        <v>49.999999999988631</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-383.83333333333314</v>
      </c>
      <c r="AF31" s="9">
        <f t="shared" ca="1" si="7"/>
        <v>-383.83333333333314</v>
      </c>
      <c r="AG31" s="10">
        <f t="shared" ca="1" si="20"/>
        <v>-383</v>
      </c>
      <c r="AH31" s="10">
        <f t="shared" ca="1" si="8"/>
        <v>-0.49999999999988631</v>
      </c>
      <c r="AI31" s="60"/>
      <c r="AJ31" s="18"/>
      <c r="AK31" s="33"/>
      <c r="AL31" s="18"/>
      <c r="AM31" s="18"/>
    </row>
    <row r="32" spans="1:39" ht="19.95" customHeight="1" x14ac:dyDescent="0.25">
      <c r="A32" s="60"/>
      <c r="B32" s="1" t="str">
        <f t="shared" si="9"/>
        <v>Di</v>
      </c>
      <c r="C32" s="2">
        <f t="shared" si="10"/>
        <v>44265</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391</v>
      </c>
      <c r="W32" s="166" t="str">
        <f t="shared" ca="1" si="15"/>
        <v>:</v>
      </c>
      <c r="X32" s="167">
        <f t="shared" ca="1" si="16"/>
        <v>39.999999999987494</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-391.66666666666646</v>
      </c>
      <c r="AF32" s="9">
        <f t="shared" ca="1" si="7"/>
        <v>-391.66666666666646</v>
      </c>
      <c r="AG32" s="10">
        <f t="shared" ca="1" si="20"/>
        <v>-391</v>
      </c>
      <c r="AH32" s="10">
        <f t="shared" ca="1" si="8"/>
        <v>-0.39999999999987496</v>
      </c>
      <c r="AI32" s="60"/>
      <c r="AJ32" s="18"/>
      <c r="AK32" s="18"/>
      <c r="AL32" s="18"/>
      <c r="AM32" s="18"/>
    </row>
    <row r="33" spans="1:39" ht="19.95" customHeight="1" x14ac:dyDescent="0.25">
      <c r="A33" s="60"/>
      <c r="B33" s="1" t="str">
        <f t="shared" si="9"/>
        <v>Mi</v>
      </c>
      <c r="C33" s="2">
        <f t="shared" si="10"/>
        <v>44266</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399</v>
      </c>
      <c r="W33" s="166" t="str">
        <f t="shared" ca="1" si="15"/>
        <v>:</v>
      </c>
      <c r="X33" s="167">
        <f t="shared" ca="1" si="16"/>
        <v>29.999999999986354</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-399.49999999999977</v>
      </c>
      <c r="AF33" s="9">
        <f t="shared" ca="1" si="7"/>
        <v>-399.49999999999977</v>
      </c>
      <c r="AG33" s="10">
        <f t="shared" ca="1" si="20"/>
        <v>-399</v>
      </c>
      <c r="AH33" s="10">
        <f t="shared" ca="1" si="8"/>
        <v>-0.29999999999986354</v>
      </c>
      <c r="AI33" s="60"/>
      <c r="AJ33" s="18"/>
      <c r="AK33" s="18"/>
      <c r="AL33" s="18"/>
      <c r="AM33" s="18"/>
    </row>
    <row r="34" spans="1:39" ht="19.95" customHeight="1" x14ac:dyDescent="0.25">
      <c r="A34" s="60"/>
      <c r="B34" s="1" t="str">
        <f t="shared" si="9"/>
        <v>Do</v>
      </c>
      <c r="C34" s="2">
        <f t="shared" si="10"/>
        <v>44267</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407</v>
      </c>
      <c r="W34" s="166" t="str">
        <f t="shared" ca="1" si="15"/>
        <v>:</v>
      </c>
      <c r="X34" s="167">
        <f t="shared" ca="1" si="16"/>
        <v>19.999999999985221</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-407.33333333333309</v>
      </c>
      <c r="AF34" s="9">
        <f t="shared" ca="1" si="7"/>
        <v>-407.33333333333309</v>
      </c>
      <c r="AG34" s="10">
        <f t="shared" ca="1" si="20"/>
        <v>-407</v>
      </c>
      <c r="AH34" s="10">
        <f t="shared" ca="1" si="8"/>
        <v>-0.19999999999985221</v>
      </c>
      <c r="AI34" s="60"/>
      <c r="AJ34" s="18"/>
      <c r="AK34" s="18"/>
      <c r="AL34" s="18"/>
      <c r="AM34" s="18"/>
    </row>
    <row r="35" spans="1:39" ht="19.95" customHeight="1" x14ac:dyDescent="0.25">
      <c r="A35" s="60"/>
      <c r="B35" s="1" t="str">
        <f t="shared" si="9"/>
        <v>Fr</v>
      </c>
      <c r="C35" s="2">
        <f t="shared" si="10"/>
        <v>44268</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415</v>
      </c>
      <c r="W35" s="166" t="str">
        <f t="shared" ca="1" si="15"/>
        <v>:</v>
      </c>
      <c r="X35" s="167">
        <f t="shared" ca="1" si="16"/>
        <v>9.9999999999840838</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-415.1666666666664</v>
      </c>
      <c r="AF35" s="9">
        <f t="shared" ca="1" si="7"/>
        <v>-415.1666666666664</v>
      </c>
      <c r="AG35" s="10">
        <f t="shared" ca="1" si="20"/>
        <v>-415</v>
      </c>
      <c r="AH35" s="10">
        <f t="shared" ca="1" si="8"/>
        <v>-9.9999999999840841E-2</v>
      </c>
      <c r="AI35" s="60"/>
      <c r="AJ35" s="18"/>
      <c r="AK35" s="18"/>
      <c r="AL35" s="18"/>
      <c r="AM35" s="18"/>
    </row>
    <row r="36" spans="1:39" ht="19.95" customHeight="1" x14ac:dyDescent="0.25">
      <c r="A36" s="60"/>
      <c r="B36" s="1" t="str">
        <f t="shared" si="9"/>
        <v>Sa</v>
      </c>
      <c r="C36" s="2">
        <f t="shared" si="10"/>
        <v>44269</v>
      </c>
      <c r="D36" s="12"/>
      <c r="E36" s="3"/>
      <c r="F36" s="4"/>
      <c r="G36" s="151">
        <f t="shared" si="11"/>
        <v>0</v>
      </c>
      <c r="H36" s="152">
        <f t="shared" ca="1" si="0"/>
        <v>0</v>
      </c>
      <c r="I36" s="152" t="str">
        <f t="shared" ca="1" si="1"/>
        <v xml:space="preserve"> </v>
      </c>
      <c r="J36" s="153" t="str">
        <f t="shared" ca="1" si="2"/>
        <v xml:space="preserve">  </v>
      </c>
      <c r="K36" s="4"/>
      <c r="L36" s="5"/>
      <c r="M36" s="5"/>
      <c r="N36" s="5"/>
      <c r="O36" s="5"/>
      <c r="P36" s="5"/>
      <c r="Q36" s="158" t="str">
        <f t="shared" si="3"/>
        <v/>
      </c>
      <c r="R36" s="159" t="str">
        <f t="shared" si="4"/>
        <v/>
      </c>
      <c r="S36" s="13"/>
      <c r="T36" s="149" t="str">
        <f t="shared" si="12"/>
        <v/>
      </c>
      <c r="U36" s="164" t="str">
        <f t="shared" ca="1" si="13"/>
        <v/>
      </c>
      <c r="V36" s="165" t="str">
        <f t="shared" ca="1" si="14"/>
        <v/>
      </c>
      <c r="W36" s="166" t="str">
        <f t="shared" ca="1" si="15"/>
        <v/>
      </c>
      <c r="X36" s="167" t="str">
        <f t="shared" ca="1" si="16"/>
        <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v>
      </c>
      <c r="AA36" s="6">
        <f t="shared" ca="1" si="5"/>
        <v>0</v>
      </c>
      <c r="AB36" s="7">
        <f t="shared" si="17"/>
        <v>0</v>
      </c>
      <c r="AC36" s="11">
        <f t="shared" si="6"/>
        <v>0</v>
      </c>
      <c r="AD36" s="8">
        <f t="shared" si="18"/>
        <v>0</v>
      </c>
      <c r="AE36" s="8">
        <f t="shared" ca="1" si="19"/>
        <v>-415.1666666666664</v>
      </c>
      <c r="AF36" s="9">
        <f t="shared" ca="1" si="7"/>
        <v>-415.1666666666664</v>
      </c>
      <c r="AG36" s="10">
        <f t="shared" ca="1" si="20"/>
        <v>-415</v>
      </c>
      <c r="AH36" s="10">
        <f t="shared" ca="1" si="8"/>
        <v>-9.9999999999840841E-2</v>
      </c>
      <c r="AI36" s="60"/>
      <c r="AJ36" s="18"/>
      <c r="AK36" s="18"/>
      <c r="AL36" s="18"/>
      <c r="AM36" s="18"/>
    </row>
    <row r="37" spans="1:39" ht="19.95" customHeight="1" x14ac:dyDescent="0.25">
      <c r="A37" s="60"/>
      <c r="B37" s="1" t="str">
        <f t="shared" si="9"/>
        <v>So</v>
      </c>
      <c r="C37" s="2">
        <f t="shared" si="10"/>
        <v>44270</v>
      </c>
      <c r="D37" s="12"/>
      <c r="E37" s="3"/>
      <c r="F37" s="4"/>
      <c r="G37" s="151">
        <f t="shared" si="11"/>
        <v>0</v>
      </c>
      <c r="H37" s="152">
        <f t="shared" ca="1" si="0"/>
        <v>0</v>
      </c>
      <c r="I37" s="152" t="str">
        <f t="shared" ca="1" si="1"/>
        <v xml:space="preserve"> </v>
      </c>
      <c r="J37" s="153" t="str">
        <f t="shared" ca="1" si="2"/>
        <v xml:space="preserve">  </v>
      </c>
      <c r="K37" s="4"/>
      <c r="L37" s="5"/>
      <c r="M37" s="5"/>
      <c r="N37" s="5"/>
      <c r="O37" s="5"/>
      <c r="P37" s="5"/>
      <c r="Q37" s="158" t="str">
        <f t="shared" si="3"/>
        <v/>
      </c>
      <c r="R37" s="159" t="str">
        <f t="shared" si="4"/>
        <v/>
      </c>
      <c r="S37" s="13"/>
      <c r="T37" s="149" t="str">
        <f t="shared" si="12"/>
        <v/>
      </c>
      <c r="U37" s="164" t="str">
        <f t="shared" ca="1" si="13"/>
        <v/>
      </c>
      <c r="V37" s="165" t="str">
        <f t="shared" ca="1" si="14"/>
        <v/>
      </c>
      <c r="W37" s="166" t="str">
        <f t="shared" ca="1" si="15"/>
        <v/>
      </c>
      <c r="X37" s="167" t="str">
        <f t="shared" ca="1" si="16"/>
        <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v>
      </c>
      <c r="AA37" s="6">
        <f t="shared" ca="1" si="5"/>
        <v>0</v>
      </c>
      <c r="AB37" s="7">
        <f t="shared" si="17"/>
        <v>0</v>
      </c>
      <c r="AC37" s="11">
        <f t="shared" si="6"/>
        <v>0</v>
      </c>
      <c r="AD37" s="8">
        <f t="shared" si="18"/>
        <v>0</v>
      </c>
      <c r="AE37" s="8">
        <f t="shared" ca="1" si="19"/>
        <v>-415.1666666666664</v>
      </c>
      <c r="AF37" s="9">
        <f t="shared" ca="1" si="7"/>
        <v>-415.1666666666664</v>
      </c>
      <c r="AG37" s="10">
        <f t="shared" ca="1" si="20"/>
        <v>-415</v>
      </c>
      <c r="AH37" s="10">
        <f t="shared" ca="1" si="8"/>
        <v>-9.9999999999840841E-2</v>
      </c>
      <c r="AI37" s="60"/>
      <c r="AJ37" s="18"/>
      <c r="AK37" s="18"/>
      <c r="AL37" s="18"/>
      <c r="AM37" s="18"/>
    </row>
    <row r="38" spans="1:39" ht="19.95" customHeight="1" x14ac:dyDescent="0.25">
      <c r="A38" s="60"/>
      <c r="B38" s="1" t="str">
        <f t="shared" si="9"/>
        <v>Mo</v>
      </c>
      <c r="C38" s="2">
        <f t="shared" si="10"/>
        <v>44271</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423</v>
      </c>
      <c r="W38" s="166" t="str">
        <f t="shared" ca="1" si="15"/>
        <v>:</v>
      </c>
      <c r="X38" s="167">
        <f t="shared" ca="1" si="16"/>
        <v>-1.7053025658242404E-11</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-422.99999999999972</v>
      </c>
      <c r="AF38" s="9">
        <f t="shared" ca="1" si="7"/>
        <v>-422.99999999999972</v>
      </c>
      <c r="AG38" s="10">
        <f t="shared" ca="1" si="20"/>
        <v>-423</v>
      </c>
      <c r="AH38" s="10">
        <f t="shared" ca="1" si="8"/>
        <v>1.7053025658242404E-13</v>
      </c>
      <c r="AI38" s="60"/>
      <c r="AJ38" s="18"/>
      <c r="AK38" s="18"/>
      <c r="AL38" s="18"/>
      <c r="AM38" s="18"/>
    </row>
    <row r="39" spans="1:39" ht="19.95" customHeight="1" x14ac:dyDescent="0.25">
      <c r="A39" s="60"/>
      <c r="B39" s="1" t="str">
        <f t="shared" si="9"/>
        <v>Di</v>
      </c>
      <c r="C39" s="2">
        <f t="shared" si="10"/>
        <v>44272</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430</v>
      </c>
      <c r="W39" s="166" t="str">
        <f t="shared" ca="1" si="15"/>
        <v>:</v>
      </c>
      <c r="X39" s="167">
        <f t="shared" ca="1" si="16"/>
        <v>49.999999999981803</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-430.83333333333303</v>
      </c>
      <c r="AF39" s="9">
        <f t="shared" ca="1" si="7"/>
        <v>-430.83333333333303</v>
      </c>
      <c r="AG39" s="10">
        <f t="shared" ca="1" si="20"/>
        <v>-430</v>
      </c>
      <c r="AH39" s="10">
        <f t="shared" ca="1" si="8"/>
        <v>-0.49999999999981803</v>
      </c>
      <c r="AI39" s="60"/>
      <c r="AJ39" s="18"/>
      <c r="AK39" s="18"/>
      <c r="AL39" s="18"/>
      <c r="AM39" s="18"/>
    </row>
    <row r="40" spans="1:39" ht="19.95" customHeight="1" x14ac:dyDescent="0.25">
      <c r="A40" s="60"/>
      <c r="B40" s="1" t="str">
        <f t="shared" si="9"/>
        <v>Mi</v>
      </c>
      <c r="C40" s="2">
        <f t="shared" si="10"/>
        <v>44273</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438</v>
      </c>
      <c r="W40" s="166" t="str">
        <f t="shared" ca="1" si="15"/>
        <v>:</v>
      </c>
      <c r="X40" s="167">
        <f t="shared" ca="1" si="16"/>
        <v>39.999999999980673</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-438.66666666666634</v>
      </c>
      <c r="AF40" s="9">
        <f t="shared" ca="1" si="7"/>
        <v>-438.66666666666634</v>
      </c>
      <c r="AG40" s="10">
        <f t="shared" ca="1" si="20"/>
        <v>-438</v>
      </c>
      <c r="AH40" s="10">
        <f t="shared" ca="1" si="8"/>
        <v>-0.39999999999980673</v>
      </c>
      <c r="AI40" s="60"/>
      <c r="AJ40" s="18"/>
      <c r="AK40" s="18"/>
      <c r="AL40" s="18"/>
      <c r="AM40" s="18"/>
    </row>
    <row r="41" spans="1:39" ht="19.95" customHeight="1" x14ac:dyDescent="0.25">
      <c r="A41" s="60"/>
      <c r="B41" s="1" t="str">
        <f t="shared" si="9"/>
        <v>Do</v>
      </c>
      <c r="C41" s="2">
        <f t="shared" si="10"/>
        <v>44274</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446</v>
      </c>
      <c r="W41" s="166" t="str">
        <f t="shared" ca="1" si="15"/>
        <v>:</v>
      </c>
      <c r="X41" s="167">
        <f t="shared" ca="1" si="16"/>
        <v>29.999999999979536</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-446.49999999999966</v>
      </c>
      <c r="AF41" s="9">
        <f t="shared" ca="1" si="7"/>
        <v>-446.49999999999966</v>
      </c>
      <c r="AG41" s="10">
        <f t="shared" ca="1" si="20"/>
        <v>-446</v>
      </c>
      <c r="AH41" s="10">
        <f t="shared" ca="1" si="8"/>
        <v>-0.29999999999979537</v>
      </c>
      <c r="AI41" s="60"/>
      <c r="AJ41" s="18"/>
      <c r="AK41" s="18"/>
      <c r="AL41" s="18"/>
      <c r="AM41" s="18"/>
    </row>
    <row r="42" spans="1:39" ht="19.95" customHeight="1" x14ac:dyDescent="0.25">
      <c r="A42" s="60"/>
      <c r="B42" s="1" t="str">
        <f t="shared" si="9"/>
        <v>Fr</v>
      </c>
      <c r="C42" s="2">
        <f t="shared" si="10"/>
        <v>44275</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454</v>
      </c>
      <c r="W42" s="166" t="str">
        <f t="shared" ca="1" si="15"/>
        <v>:</v>
      </c>
      <c r="X42" s="167">
        <f t="shared" ca="1" si="16"/>
        <v>19.9999999999784</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-454.33333333333297</v>
      </c>
      <c r="AF42" s="9">
        <f t="shared" ca="1" si="7"/>
        <v>-454.33333333333297</v>
      </c>
      <c r="AG42" s="10">
        <f t="shared" ca="1" si="20"/>
        <v>-454</v>
      </c>
      <c r="AH42" s="10">
        <f t="shared" ca="1" si="8"/>
        <v>-0.19999999999978399</v>
      </c>
      <c r="AI42" s="60"/>
      <c r="AJ42" s="18"/>
      <c r="AK42" s="18"/>
      <c r="AL42" s="18"/>
      <c r="AM42" s="18"/>
    </row>
    <row r="43" spans="1:39" ht="19.95" customHeight="1" x14ac:dyDescent="0.25">
      <c r="A43" s="60"/>
      <c r="B43" s="1" t="str">
        <f t="shared" si="9"/>
        <v>Sa</v>
      </c>
      <c r="C43" s="2">
        <f t="shared" si="10"/>
        <v>44276</v>
      </c>
      <c r="D43" s="12"/>
      <c r="E43" s="3"/>
      <c r="F43" s="4"/>
      <c r="G43" s="151">
        <f t="shared" si="11"/>
        <v>0</v>
      </c>
      <c r="H43" s="152">
        <f t="shared" ca="1" si="0"/>
        <v>0</v>
      </c>
      <c r="I43" s="152" t="str">
        <f t="shared" ca="1" si="1"/>
        <v xml:space="preserve"> </v>
      </c>
      <c r="J43" s="153" t="str">
        <f t="shared" ca="1" si="2"/>
        <v xml:space="preserve">  </v>
      </c>
      <c r="K43" s="4"/>
      <c r="L43" s="5"/>
      <c r="M43" s="5"/>
      <c r="N43" s="5"/>
      <c r="O43" s="5"/>
      <c r="P43" s="5"/>
      <c r="Q43" s="158" t="str">
        <f t="shared" si="3"/>
        <v/>
      </c>
      <c r="R43" s="159" t="str">
        <f t="shared" si="4"/>
        <v/>
      </c>
      <c r="S43" s="13"/>
      <c r="T43" s="149" t="str">
        <f t="shared" si="12"/>
        <v/>
      </c>
      <c r="U43" s="164" t="str">
        <f t="shared" ca="1" si="13"/>
        <v/>
      </c>
      <c r="V43" s="165" t="str">
        <f t="shared" ca="1" si="14"/>
        <v/>
      </c>
      <c r="W43" s="166" t="str">
        <f t="shared" ca="1" si="15"/>
        <v/>
      </c>
      <c r="X43" s="167" t="str">
        <f t="shared" ca="1" si="16"/>
        <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v>
      </c>
      <c r="AA43" s="6">
        <f t="shared" ca="1" si="5"/>
        <v>0</v>
      </c>
      <c r="AB43" s="7">
        <f t="shared" si="17"/>
        <v>0</v>
      </c>
      <c r="AC43" s="11">
        <f t="shared" si="6"/>
        <v>0</v>
      </c>
      <c r="AD43" s="8">
        <f t="shared" si="18"/>
        <v>0</v>
      </c>
      <c r="AE43" s="8">
        <f t="shared" ca="1" si="19"/>
        <v>-454.33333333333297</v>
      </c>
      <c r="AF43" s="9">
        <f t="shared" ca="1" si="7"/>
        <v>-454.33333333333297</v>
      </c>
      <c r="AG43" s="10">
        <f t="shared" ca="1" si="20"/>
        <v>-454</v>
      </c>
      <c r="AH43" s="10">
        <f t="shared" ca="1" si="8"/>
        <v>-0.19999999999978399</v>
      </c>
      <c r="AI43" s="60"/>
      <c r="AJ43" s="18"/>
      <c r="AK43" s="18"/>
      <c r="AL43" s="18"/>
      <c r="AM43" s="18"/>
    </row>
    <row r="44" spans="1:39" ht="19.95" customHeight="1" x14ac:dyDescent="0.25">
      <c r="A44" s="60"/>
      <c r="B44" s="1" t="str">
        <f t="shared" si="9"/>
        <v>So</v>
      </c>
      <c r="C44" s="2">
        <f t="shared" si="10"/>
        <v>44277</v>
      </c>
      <c r="D44" s="12"/>
      <c r="E44" s="3"/>
      <c r="F44" s="4"/>
      <c r="G44" s="151">
        <f t="shared" si="11"/>
        <v>0</v>
      </c>
      <c r="H44" s="152">
        <f t="shared" ca="1" si="0"/>
        <v>0</v>
      </c>
      <c r="I44" s="152" t="str">
        <f t="shared" ca="1" si="1"/>
        <v xml:space="preserve"> </v>
      </c>
      <c r="J44" s="153" t="str">
        <f t="shared" ca="1" si="2"/>
        <v xml:space="preserve">  </v>
      </c>
      <c r="K44" s="4"/>
      <c r="L44" s="5"/>
      <c r="M44" s="5"/>
      <c r="N44" s="5"/>
      <c r="O44" s="5"/>
      <c r="P44" s="5"/>
      <c r="Q44" s="158" t="str">
        <f t="shared" si="3"/>
        <v/>
      </c>
      <c r="R44" s="159" t="str">
        <f t="shared" si="4"/>
        <v/>
      </c>
      <c r="S44" s="17"/>
      <c r="T44" s="149" t="str">
        <f t="shared" si="12"/>
        <v/>
      </c>
      <c r="U44" s="164" t="str">
        <f t="shared" ca="1" si="13"/>
        <v/>
      </c>
      <c r="V44" s="165" t="str">
        <f t="shared" ca="1" si="14"/>
        <v/>
      </c>
      <c r="W44" s="166" t="str">
        <f t="shared" ca="1" si="15"/>
        <v/>
      </c>
      <c r="X44" s="167" t="str">
        <f t="shared" ca="1" si="16"/>
        <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v>
      </c>
      <c r="AA44" s="6">
        <f t="shared" ca="1" si="5"/>
        <v>0</v>
      </c>
      <c r="AB44" s="7">
        <f t="shared" si="17"/>
        <v>0</v>
      </c>
      <c r="AC44" s="11">
        <f t="shared" si="6"/>
        <v>0</v>
      </c>
      <c r="AD44" s="8">
        <f t="shared" si="18"/>
        <v>0</v>
      </c>
      <c r="AE44" s="8">
        <f t="shared" ca="1" si="19"/>
        <v>-454.33333333333297</v>
      </c>
      <c r="AF44" s="9">
        <f t="shared" ca="1" si="7"/>
        <v>-454.33333333333297</v>
      </c>
      <c r="AG44" s="10">
        <f t="shared" ca="1" si="20"/>
        <v>-454</v>
      </c>
      <c r="AH44" s="10">
        <f t="shared" ca="1" si="8"/>
        <v>-0.19999999999978399</v>
      </c>
      <c r="AI44" s="60"/>
      <c r="AJ44" s="18"/>
      <c r="AK44" s="18"/>
      <c r="AL44" s="18"/>
      <c r="AM44" s="18"/>
    </row>
    <row r="45" spans="1:39" ht="19.95" customHeight="1" x14ac:dyDescent="0.25">
      <c r="A45" s="60"/>
      <c r="B45" s="1" t="str">
        <f t="shared" si="9"/>
        <v>Mo</v>
      </c>
      <c r="C45" s="2">
        <f t="shared" si="10"/>
        <v>44278</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462</v>
      </c>
      <c r="W45" s="166" t="str">
        <f t="shared" ca="1" si="15"/>
        <v>:</v>
      </c>
      <c r="X45" s="167">
        <f t="shared" ca="1" si="16"/>
        <v>9.9999999999772626</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-462.16666666666629</v>
      </c>
      <c r="AF45" s="9">
        <f t="shared" ca="1" si="7"/>
        <v>-462.16666666666629</v>
      </c>
      <c r="AG45" s="10">
        <f t="shared" ca="1" si="20"/>
        <v>-462</v>
      </c>
      <c r="AH45" s="10">
        <f t="shared" ca="1" si="8"/>
        <v>-9.9999999999772618E-2</v>
      </c>
      <c r="AI45" s="60"/>
      <c r="AJ45" s="18"/>
      <c r="AK45" s="18"/>
      <c r="AL45" s="18"/>
      <c r="AM45" s="18"/>
    </row>
    <row r="46" spans="1:39" ht="19.95" customHeight="1" x14ac:dyDescent="0.25">
      <c r="A46" s="60"/>
      <c r="B46" s="1" t="str">
        <f t="shared" si="9"/>
        <v>Di</v>
      </c>
      <c r="C46" s="2">
        <f t="shared" si="10"/>
        <v>44279</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470</v>
      </c>
      <c r="W46" s="166" t="str">
        <f t="shared" ca="1" si="15"/>
        <v>:</v>
      </c>
      <c r="X46" s="167">
        <f t="shared" ca="1" si="16"/>
        <v>-2.3874235921539366E-11</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-469.9999999999996</v>
      </c>
      <c r="AF46" s="9">
        <f t="shared" ca="1" si="7"/>
        <v>-469.9999999999996</v>
      </c>
      <c r="AG46" s="10">
        <f t="shared" ca="1" si="20"/>
        <v>-470</v>
      </c>
      <c r="AH46" s="10">
        <f t="shared" ca="1" si="8"/>
        <v>2.3874235921539367E-13</v>
      </c>
      <c r="AI46" s="60"/>
      <c r="AJ46" s="18"/>
      <c r="AK46" s="18"/>
      <c r="AL46" s="18"/>
      <c r="AM46" s="18"/>
    </row>
    <row r="47" spans="1:39" ht="19.95" customHeight="1" x14ac:dyDescent="0.25">
      <c r="A47" s="60"/>
      <c r="B47" s="1" t="str">
        <f t="shared" si="9"/>
        <v>Mi</v>
      </c>
      <c r="C47" s="2">
        <f t="shared" si="10"/>
        <v>44280</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477</v>
      </c>
      <c r="W47" s="166" t="str">
        <f t="shared" ca="1" si="15"/>
        <v>:</v>
      </c>
      <c r="X47" s="167">
        <f t="shared" ca="1" si="16"/>
        <v>49.999999999974989</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-477.83333333333292</v>
      </c>
      <c r="AF47" s="9">
        <f t="shared" ca="1" si="7"/>
        <v>-477.83333333333292</v>
      </c>
      <c r="AG47" s="10">
        <f t="shared" ca="1" si="20"/>
        <v>-477</v>
      </c>
      <c r="AH47" s="10">
        <f t="shared" ca="1" si="8"/>
        <v>-0.49999999999974987</v>
      </c>
      <c r="AI47" s="60"/>
      <c r="AJ47" s="18"/>
      <c r="AK47" s="18"/>
      <c r="AL47" s="18"/>
      <c r="AM47" s="18"/>
    </row>
    <row r="48" spans="1:39" ht="19.95" customHeight="1" x14ac:dyDescent="0.25">
      <c r="A48" s="60"/>
      <c r="B48" s="1" t="str">
        <f t="shared" si="9"/>
        <v>Do</v>
      </c>
      <c r="C48" s="2">
        <f t="shared" si="10"/>
        <v>44281</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485</v>
      </c>
      <c r="W48" s="166" t="str">
        <f t="shared" ca="1" si="15"/>
        <v>:</v>
      </c>
      <c r="X48" s="167">
        <f t="shared" ca="1" si="16"/>
        <v>39.999999999973852</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-485.66666666666623</v>
      </c>
      <c r="AF48" s="9">
        <f t="shared" ca="1" si="7"/>
        <v>-485.66666666666623</v>
      </c>
      <c r="AG48" s="10">
        <f t="shared" ca="1" si="20"/>
        <v>-485</v>
      </c>
      <c r="AH48" s="10">
        <f t="shared" ca="1" si="8"/>
        <v>-0.39999999999973851</v>
      </c>
      <c r="AI48" s="60"/>
      <c r="AJ48" s="18"/>
      <c r="AK48" s="18"/>
      <c r="AL48" s="18"/>
      <c r="AM48" s="18"/>
    </row>
    <row r="49" spans="1:39" ht="19.95" customHeight="1" x14ac:dyDescent="0.25">
      <c r="A49" s="60"/>
      <c r="B49" s="1" t="str">
        <f t="shared" si="9"/>
        <v>Fr</v>
      </c>
      <c r="C49" s="2">
        <f t="shared" si="10"/>
        <v>44282</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493</v>
      </c>
      <c r="W49" s="166" t="str">
        <f t="shared" ca="1" si="15"/>
        <v>:</v>
      </c>
      <c r="X49" s="167">
        <f t="shared" ca="1" si="16"/>
        <v>29.999999999972715</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-493.49999999999955</v>
      </c>
      <c r="AF49" s="9">
        <f t="shared" ca="1" si="7"/>
        <v>-493.49999999999955</v>
      </c>
      <c r="AG49" s="10">
        <f t="shared" ca="1" si="20"/>
        <v>-493</v>
      </c>
      <c r="AH49" s="10">
        <f t="shared" ca="1" si="8"/>
        <v>-0.29999999999972715</v>
      </c>
      <c r="AI49" s="60"/>
      <c r="AJ49" s="18"/>
      <c r="AK49" s="18"/>
      <c r="AL49" s="18"/>
      <c r="AM49" s="18"/>
    </row>
    <row r="50" spans="1:39" ht="19.95" customHeight="1" x14ac:dyDescent="0.25">
      <c r="A50" s="60"/>
      <c r="B50" s="1" t="str">
        <f t="shared" si="9"/>
        <v>Sa</v>
      </c>
      <c r="C50" s="2">
        <f t="shared" si="10"/>
        <v>44283</v>
      </c>
      <c r="D50" s="12"/>
      <c r="E50" s="3"/>
      <c r="F50" s="4"/>
      <c r="G50" s="151">
        <f t="shared" si="11"/>
        <v>0</v>
      </c>
      <c r="H50" s="152">
        <f t="shared" ca="1" si="0"/>
        <v>0</v>
      </c>
      <c r="I50" s="152" t="str">
        <f ca="1">IF(C50=" ","",IF(G50=H50," ",IF(G50&gt;H50,"+","-")))</f>
        <v xml:space="preserve"> </v>
      </c>
      <c r="J50" s="153" t="str">
        <f ca="1">IF(C50=" ","",IF(H50=G50,"  ",IF(H50&gt;G50,(H50-G50),(G50-H50))))</f>
        <v xml:space="preserve">  </v>
      </c>
      <c r="K50" s="4"/>
      <c r="L50" s="5"/>
      <c r="M50" s="5"/>
      <c r="N50" s="5"/>
      <c r="O50" s="5"/>
      <c r="P50" s="5"/>
      <c r="Q50" s="158" t="str">
        <f t="shared" si="3"/>
        <v/>
      </c>
      <c r="R50" s="159" t="str">
        <f t="shared" si="4"/>
        <v/>
      </c>
      <c r="S50" s="13"/>
      <c r="T50" s="149" t="str">
        <f t="shared" si="12"/>
        <v/>
      </c>
      <c r="U50" s="164" t="str">
        <f t="shared" ca="1" si="13"/>
        <v/>
      </c>
      <c r="V50" s="165" t="str">
        <f t="shared" ca="1" si="14"/>
        <v/>
      </c>
      <c r="W50" s="166" t="str">
        <f t="shared" ca="1" si="15"/>
        <v/>
      </c>
      <c r="X50" s="167" t="str">
        <f t="shared" ca="1" si="16"/>
        <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v>
      </c>
      <c r="AA50" s="6">
        <f t="shared" ca="1" si="5"/>
        <v>0</v>
      </c>
      <c r="AB50" s="7">
        <f t="shared" si="17"/>
        <v>0</v>
      </c>
      <c r="AC50" s="11">
        <f t="shared" si="6"/>
        <v>0</v>
      </c>
      <c r="AD50" s="8">
        <f t="shared" si="18"/>
        <v>0</v>
      </c>
      <c r="AE50" s="8">
        <f t="shared" ca="1" si="19"/>
        <v>-493.49999999999955</v>
      </c>
      <c r="AF50" s="9">
        <f t="shared" ca="1" si="7"/>
        <v>-493.49999999999955</v>
      </c>
      <c r="AG50" s="10">
        <f t="shared" ca="1" si="20"/>
        <v>-493</v>
      </c>
      <c r="AH50" s="10">
        <f t="shared" ca="1" si="8"/>
        <v>-0.29999999999972715</v>
      </c>
      <c r="AI50" s="60"/>
      <c r="AJ50" s="18"/>
      <c r="AK50" s="18"/>
      <c r="AL50" s="18"/>
      <c r="AM50" s="18"/>
    </row>
    <row r="51" spans="1:39" ht="19.95" customHeight="1" x14ac:dyDescent="0.25">
      <c r="A51" s="60"/>
      <c r="B51" s="1" t="str">
        <f t="shared" si="9"/>
        <v>So</v>
      </c>
      <c r="C51" s="2">
        <f t="shared" si="10"/>
        <v>44284</v>
      </c>
      <c r="D51" s="12"/>
      <c r="E51" s="3"/>
      <c r="F51" s="4"/>
      <c r="G51" s="151">
        <f t="shared" si="11"/>
        <v>0</v>
      </c>
      <c r="H51" s="152">
        <f t="shared" ca="1" si="0"/>
        <v>0</v>
      </c>
      <c r="I51" s="152" t="str">
        <f ca="1">IF(C51=" ","",IF(G51=H51," ",IF(G51&gt;H51,"+","-")))</f>
        <v xml:space="preserve"> </v>
      </c>
      <c r="J51" s="153" t="str">
        <f ca="1">IF(C51=" ","",IF(H51=G51,"  ",IF(H51&gt;G51,(H51-G51),(G51-H51))))</f>
        <v xml:space="preserve">  </v>
      </c>
      <c r="K51" s="4"/>
      <c r="L51" s="5"/>
      <c r="M51" s="5"/>
      <c r="N51" s="5"/>
      <c r="O51" s="5"/>
      <c r="P51" s="5"/>
      <c r="Q51" s="158" t="str">
        <f t="shared" si="3"/>
        <v/>
      </c>
      <c r="R51" s="159" t="str">
        <f t="shared" si="4"/>
        <v/>
      </c>
      <c r="S51" s="13"/>
      <c r="T51" s="149" t="str">
        <f t="shared" si="12"/>
        <v/>
      </c>
      <c r="U51" s="164" t="str">
        <f t="shared" ca="1" si="13"/>
        <v/>
      </c>
      <c r="V51" s="165" t="str">
        <f t="shared" ca="1" si="14"/>
        <v/>
      </c>
      <c r="W51" s="166" t="str">
        <f t="shared" ca="1" si="15"/>
        <v/>
      </c>
      <c r="X51" s="167" t="str">
        <f t="shared" ca="1" si="16"/>
        <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v>
      </c>
      <c r="AA51" s="6">
        <f t="shared" ca="1" si="5"/>
        <v>0</v>
      </c>
      <c r="AB51" s="7">
        <f t="shared" si="17"/>
        <v>0</v>
      </c>
      <c r="AC51" s="11">
        <f t="shared" si="6"/>
        <v>0</v>
      </c>
      <c r="AD51" s="8">
        <f t="shared" si="18"/>
        <v>0</v>
      </c>
      <c r="AE51" s="8">
        <f t="shared" ca="1" si="19"/>
        <v>-493.49999999999955</v>
      </c>
      <c r="AF51" s="9">
        <f t="shared" ca="1" si="7"/>
        <v>-493.49999999999955</v>
      </c>
      <c r="AG51" s="10">
        <f t="shared" ca="1" si="20"/>
        <v>-493</v>
      </c>
      <c r="AH51" s="10">
        <f t="shared" ca="1" si="8"/>
        <v>-0.29999999999972715</v>
      </c>
      <c r="AI51" s="60"/>
      <c r="AJ51" s="18"/>
      <c r="AK51" s="18"/>
      <c r="AL51" s="18"/>
      <c r="AM51" s="18"/>
    </row>
    <row r="52" spans="1:39" ht="19.95" customHeight="1" x14ac:dyDescent="0.25">
      <c r="A52" s="60"/>
      <c r="B52" s="66" t="str">
        <f t="shared" si="9"/>
        <v>Mo</v>
      </c>
      <c r="C52" s="67">
        <f t="shared" si="10"/>
        <v>44285</v>
      </c>
      <c r="D52" s="12"/>
      <c r="E52" s="68"/>
      <c r="F52" s="69"/>
      <c r="G52" s="151">
        <f t="shared" si="11"/>
        <v>0</v>
      </c>
      <c r="H52" s="152">
        <f t="shared" ca="1" si="0"/>
        <v>0.3263888888888889</v>
      </c>
      <c r="I52" s="154" t="str">
        <f ca="1">IF(C52=" ","",IF(G52=H52," ",IF(G52&gt;H52,"+","-")))</f>
        <v>-</v>
      </c>
      <c r="J52" s="155">
        <f ca="1">IF(C52=" ","",IF(H52=G52,"  ",IF(H52&gt;G52,(H52-G52),(G52-H52))))</f>
        <v>0.3263888888888889</v>
      </c>
      <c r="K52" s="69"/>
      <c r="L52" s="39"/>
      <c r="M52" s="70"/>
      <c r="N52" s="70"/>
      <c r="O52" s="70"/>
      <c r="P52" s="70"/>
      <c r="Q52" s="162" t="str">
        <f t="shared" si="3"/>
        <v/>
      </c>
      <c r="R52" s="163" t="str">
        <f t="shared" si="4"/>
        <v/>
      </c>
      <c r="S52" s="71"/>
      <c r="T52" s="149" t="str">
        <f t="shared" si="12"/>
        <v/>
      </c>
      <c r="U52" s="164" t="str">
        <f t="shared" ca="1" si="13"/>
        <v>-</v>
      </c>
      <c r="V52" s="165">
        <f t="shared" ca="1" si="14"/>
        <v>501</v>
      </c>
      <c r="W52" s="166" t="str">
        <f t="shared" ca="1" si="15"/>
        <v>:</v>
      </c>
      <c r="X52" s="167">
        <f t="shared" ca="1" si="16"/>
        <v>19.999999999971578</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0.3263888888888889</v>
      </c>
      <c r="AA52" s="6">
        <f t="shared" ca="1" si="5"/>
        <v>-7.8333333333333339</v>
      </c>
      <c r="AB52" s="7">
        <f t="shared" si="17"/>
        <v>0</v>
      </c>
      <c r="AC52" s="11">
        <f t="shared" si="6"/>
        <v>0</v>
      </c>
      <c r="AD52" s="8">
        <f t="shared" si="18"/>
        <v>0</v>
      </c>
      <c r="AE52" s="8">
        <f t="shared" ca="1" si="19"/>
        <v>-501.33333333333286</v>
      </c>
      <c r="AF52" s="9">
        <f t="shared" ca="1" si="7"/>
        <v>-501.33333333333286</v>
      </c>
      <c r="AG52" s="10">
        <f t="shared" ca="1" si="20"/>
        <v>-501</v>
      </c>
      <c r="AH52" s="10">
        <f t="shared" ca="1" si="8"/>
        <v>-0.19999999999971579</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501</v>
      </c>
      <c r="W55" s="59" t="s">
        <v>6</v>
      </c>
      <c r="X55" s="57">
        <f ca="1">IF((AH52+X54)&lt;0,((AH52*100+X54)*(-1)),(AH52*100+X54))</f>
        <v>19.999999999971578</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0EM2aZv6j+7mzCOKkptc1aYAsVSggfHnoEl4BZWWuCirfSuvR7xLra4sg/zMry9L9TBxci/2WJW2RowaaL1tvg==" saltValue="Ond6sq3sGhk6niQ6+7H0Rw=="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189" priority="22">
      <formula>OR($B22="Sa",$B22="So")</formula>
    </cfRule>
  </conditionalFormatting>
  <conditionalFormatting sqref="B22:C52">
    <cfRule type="expression" dxfId="188" priority="10">
      <formula>$D22="F"</formula>
    </cfRule>
    <cfRule type="expression" dxfId="187" priority="21">
      <formula>$B22="So"</formula>
    </cfRule>
  </conditionalFormatting>
  <conditionalFormatting sqref="J9">
    <cfRule type="expression" dxfId="186" priority="9">
      <formula>AND($J$9&lt;&gt;0,$E$9="VZ")</formula>
    </cfRule>
    <cfRule type="expression" dxfId="185" priority="13">
      <formula>$E$9&lt;&gt;"TZ"</formula>
    </cfRule>
    <cfRule type="expression" dxfId="184" priority="19">
      <formula>$E$9="TZ"</formula>
    </cfRule>
    <cfRule type="expression" dxfId="183" priority="20">
      <formula>AND($J$9="",$E$9="TZ")</formula>
    </cfRule>
  </conditionalFormatting>
  <conditionalFormatting sqref="U55:X55 B58:B63">
    <cfRule type="expression" dxfId="182" priority="12">
      <formula>AND($E$9&lt;&gt;"TZ",$V$55&gt;40)</formula>
    </cfRule>
    <cfRule type="expression" dxfId="181" priority="18">
      <formula>AND($E$9="TZ",$V$55&gt;$AA$14*24)</formula>
    </cfRule>
  </conditionalFormatting>
  <conditionalFormatting sqref="D15">
    <cfRule type="expression" dxfId="180" priority="17">
      <formula>$E$9="TZ"</formula>
    </cfRule>
  </conditionalFormatting>
  <conditionalFormatting sqref="G15:L15">
    <cfRule type="expression" dxfId="179" priority="14">
      <formula>$D$15="x"</formula>
    </cfRule>
    <cfRule type="expression" dxfId="178" priority="15">
      <formula>AND($D$15="x",G13&lt;&gt;"x",G15&lt;&gt;"")</formula>
    </cfRule>
    <cfRule type="expression" dxfId="177" priority="16">
      <formula>$D$15&lt;&gt;"x"</formula>
    </cfRule>
  </conditionalFormatting>
  <conditionalFormatting sqref="G13:L13">
    <cfRule type="expression" dxfId="176" priority="11">
      <formula>$E$9="TZ"</formula>
    </cfRule>
  </conditionalFormatting>
  <conditionalFormatting sqref="M14:M15">
    <cfRule type="expression" dxfId="175" priority="23">
      <formula>IF($D$15="x",$M$15&lt;&gt;($J$9))</formula>
    </cfRule>
  </conditionalFormatting>
  <conditionalFormatting sqref="O22:P52">
    <cfRule type="expression" dxfId="174" priority="8">
      <formula>OR($B22="Sa",$B22="So")</formula>
    </cfRule>
  </conditionalFormatting>
  <conditionalFormatting sqref="U6:X6">
    <cfRule type="expression" dxfId="173" priority="7">
      <formula>$U$6="-"</formula>
    </cfRule>
  </conditionalFormatting>
  <conditionalFormatting sqref="T22:T52">
    <cfRule type="expression" dxfId="172" priority="5">
      <formula>OR($B22="Sa",$B22="So")</formula>
    </cfRule>
  </conditionalFormatting>
  <conditionalFormatting sqref="D22:D52">
    <cfRule type="expression" dxfId="171" priority="1">
      <formula>OR($B22="Sa",$B22="So")</formula>
    </cfRule>
  </conditionalFormatting>
  <dataValidations count="22">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300-000000000000}">
      <formula1>"VZ,TZ,Schicht"</formula1>
    </dataValidation>
    <dataValidation allowBlank="1" showInputMessage="1" showErrorMessage="1" promptTitle="Bemerkungen" prompt="Raum für eigene Bemerkungen_x000a_zB. Sitzung AG, Freizeitausgleich (FZA), mobile Office...." sqref="S21:T21" xr:uid="{00000000-0002-0000-0300-000001000000}"/>
    <dataValidation allowBlank="1" showInputMessage="1" showErrorMessage="1" promptTitle="Diff." prompt="Berechnet die Differenz zwischen_x000a_Anwesenheitszeit und Sollarbeitszeit" sqref="I21" xr:uid="{00000000-0002-0000-0300-000002000000}"/>
    <dataValidation allowBlank="1" showInputMessage="1" showErrorMessage="1" promptTitle="Aufrechnung" prompt="Ergebnis der Sollarbeitszeit zur_x000a_tatsächlichen Arbeitszeit" sqref="U21" xr:uid="{00000000-0002-0000-0300-000003000000}"/>
    <dataValidation allowBlank="1" showInputMessage="1" showErrorMessage="1" promptTitle="Soll Pause" prompt="&gt;6 Std. mind. 30 Min. Pause_x000a_&gt;9 Std. mind. 45 Min. Pause_x000a_autom. Abgleich für die Aufrechnung" sqref="Q21" xr:uid="{00000000-0002-0000-0300-000004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300-000005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300-000006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300-000007000000}"/>
    <dataValidation allowBlank="1" showInputMessage="1" showErrorMessage="1" promptTitle="Unterbrechung" prompt="Beginn und Ende einer Arbeitsunterbrechung_x000a_im Format z.B. _x000a_12:00   12:30 _x000a_eingeben_x000a__x000a__x000a_" sqref="K21:M21" xr:uid="{00000000-0002-0000-0300-000008000000}"/>
    <dataValidation type="time" errorStyle="warning" allowBlank="1" showInputMessage="1" showErrorMessage="1" errorTitle="Arbeitsbeginn" error="Die Eingabe muss im Zeitformat_x000a_00:00 erfolgen._x000a__x000a_Zeiten vor 6:00 Uhr _x000a_bleiben unberücksichtigt" sqref="E22:E52" xr:uid="{00000000-0002-0000-0300-000009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300-00000A000000}">
      <formula1>0.25</formula1>
      <formula2>0.833333333333333</formula2>
    </dataValidation>
    <dataValidation allowBlank="1" showInputMessage="1" showErrorMessage="1" promptTitle="Sollarbeitszeit" prompt="Sollarbeitzeit ohne Berücksichtigung der Sonderfreizeiten" sqref="Z21:Z52" xr:uid="{00000000-0002-0000-0300-00000B000000}"/>
    <dataValidation allowBlank="1" showInputMessage="1" showErrorMessage="1" promptTitle="Anwesenheitszeit" prompt="Bitte geben Sie die Anwesenheitszeit_x000a_im Format Stunden : Minuten ein" sqref="E21:G21" xr:uid="{00000000-0002-0000-0300-00000C000000}"/>
    <dataValidation allowBlank="1" showInputMessage="1" showErrorMessage="1" promptTitle="Sollarbeitszeit" prompt="Die Werte werden gesetzt_x000a_Bitte geben Sie unter&quot;Status&quot; und &quot;TZ / VZ&quot; die zutreffenden Werte ein" sqref="H21:H52" xr:uid="{00000000-0002-0000-0300-00000D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300-00000E000000}"/>
    <dataValidation allowBlank="1" showInputMessage="1" showErrorMessage="1" promptTitle="Status" prompt="klicken Sie auf die blau markierte Zelle und wählen Sie anhand der Liste aus" sqref="B8 E8" xr:uid="{00000000-0002-0000-0300-00000F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300-000010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300-000011000000}"/>
    <dataValidation type="list" allowBlank="1" showInputMessage="1" showErrorMessage="1" sqref="S9:W9" xr:uid="{00000000-0002-0000-0300-000012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300-000013000000}">
      <formula1>"x,X"</formula1>
    </dataValidation>
    <dataValidation allowBlank="1" showErrorMessage="1" sqref="B9:C9" xr:uid="{00000000-0002-0000-03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3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DATE(Stammdaten!C6,4,1)</f>
        <v>44286</v>
      </c>
      <c r="K6" s="226"/>
      <c r="L6" s="226"/>
      <c r="M6" s="226"/>
      <c r="N6" s="226"/>
      <c r="O6" s="23"/>
      <c r="P6" s="23"/>
      <c r="Q6" s="23"/>
      <c r="R6" s="23"/>
      <c r="S6" s="229"/>
      <c r="T6" s="230"/>
      <c r="U6" s="147" t="str">
        <f ca="1">IF('3'!$AF$52&lt;0,"-","+")</f>
        <v>-</v>
      </c>
      <c r="V6" s="144">
        <f ca="1">'3'!$V$55</f>
        <v>501</v>
      </c>
      <c r="W6" s="145" t="s">
        <v>6</v>
      </c>
      <c r="X6" s="146">
        <f ca="1">'3'!$X$55</f>
        <v>19.999999999971578</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22</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0.19999999999971579</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-501.33333333333286</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Di</v>
      </c>
      <c r="C22" s="2">
        <f>DATE(Stammdaten!C6,MONTH(J6),1)</f>
        <v>44286</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509</v>
      </c>
      <c r="W22" s="166" t="str">
        <f ca="1">IF(OR(Z22&gt;0,AND(Z22=0,T22&lt;&gt;"")),IF(AE22="","",":"),"")</f>
        <v>:</v>
      </c>
      <c r="X22" s="167">
        <f ca="1">IF(OR(Z22&gt;0,AND(Z22=0,T22&lt;&gt;"")),IF(AE22="","",IF(AF22&gt;0,PRODUCT(AH22,100),PRODUCT(AH22,-100))),"")</f>
        <v>9.9999999999704414</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-509.16666666666617</v>
      </c>
      <c r="AF22" s="9">
        <f t="shared" ref="AF22:AF52" ca="1" si="7">SUM(AF21,AA22,AD22)</f>
        <v>-509.16666666666617</v>
      </c>
      <c r="AG22" s="10">
        <f ca="1">ROUNDDOWN(ROUND(AF22,2),0)</f>
        <v>-509</v>
      </c>
      <c r="AH22" s="10">
        <f t="shared" ref="AH22:AH52" ca="1" si="8">SUM(AF22-AG22)/100*60</f>
        <v>-9.9999999999704409E-2</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Mi</v>
      </c>
      <c r="C23" s="2">
        <f t="shared" ref="C23:C52" si="10">IF(C22=" "," ",IF(MONTH(C22+1)&lt;&gt;MONTH(C22)," ",C22+1))</f>
        <v>44287</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517</v>
      </c>
      <c r="W23" s="166" t="str">
        <f t="shared" ref="W23:W52" ca="1" si="15">IF(OR(Z23&gt;0,AND(Z23=0,T23&lt;&gt;"")),IF(AE23="","",":"),"")</f>
        <v>:</v>
      </c>
      <c r="X23" s="167">
        <f t="shared" ref="X23:X52" ca="1" si="16">IF(OR(Z23&gt;0,AND(Z23=0,T23&lt;&gt;"")),IF(AE23="","",IF(AF23&gt;0,PRODUCT(AH23,100),PRODUCT(AH23,-100))),"")</f>
        <v>-2.7284841053187847E-11</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-516.99999999999955</v>
      </c>
      <c r="AF23" s="9">
        <f ca="1">SUM(AF22,AA23,AD23)</f>
        <v>-516.99999999999955</v>
      </c>
      <c r="AG23" s="10">
        <f t="shared" ref="AG23:AG52" ca="1" si="20">ROUNDDOWN(ROUND(AF23,2),0)</f>
        <v>-517</v>
      </c>
      <c r="AH23" s="10">
        <f t="shared" ca="1" si="8"/>
        <v>2.7284841053187846E-13</v>
      </c>
      <c r="AI23" s="60"/>
      <c r="AJ23" s="18"/>
      <c r="AK23" s="18"/>
      <c r="AL23" s="18"/>
      <c r="AM23" s="18"/>
    </row>
    <row r="24" spans="1:39" ht="19.95" customHeight="1" x14ac:dyDescent="0.25">
      <c r="A24" s="60"/>
      <c r="B24" s="1" t="str">
        <f t="shared" si="9"/>
        <v>Do</v>
      </c>
      <c r="C24" s="2">
        <f t="shared" si="10"/>
        <v>44288</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524</v>
      </c>
      <c r="W24" s="166" t="str">
        <f t="shared" ca="1" si="15"/>
        <v>:</v>
      </c>
      <c r="X24" s="167">
        <f t="shared" ca="1" si="16"/>
        <v>49.999999999974989</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-524.83333333333292</v>
      </c>
      <c r="AF24" s="9">
        <f t="shared" ca="1" si="7"/>
        <v>-524.83333333333292</v>
      </c>
      <c r="AG24" s="10">
        <f t="shared" ca="1" si="20"/>
        <v>-524</v>
      </c>
      <c r="AH24" s="10">
        <f t="shared" ca="1" si="8"/>
        <v>-0.49999999999974987</v>
      </c>
      <c r="AI24" s="60"/>
      <c r="AJ24" s="18"/>
      <c r="AK24" s="18"/>
      <c r="AL24" s="18"/>
      <c r="AM24" s="18"/>
    </row>
    <row r="25" spans="1:39" ht="19.95" customHeight="1" x14ac:dyDescent="0.25">
      <c r="A25" s="60"/>
      <c r="B25" s="1" t="str">
        <f t="shared" si="9"/>
        <v>Fr</v>
      </c>
      <c r="C25" s="2">
        <f t="shared" si="10"/>
        <v>44289</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532</v>
      </c>
      <c r="W25" s="166" t="str">
        <f t="shared" ca="1" si="15"/>
        <v>:</v>
      </c>
      <c r="X25" s="167">
        <f t="shared" ca="1" si="16"/>
        <v>39.999999999977263</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-532.66666666666629</v>
      </c>
      <c r="AF25" s="9">
        <f t="shared" ca="1" si="7"/>
        <v>-532.66666666666629</v>
      </c>
      <c r="AG25" s="10">
        <f t="shared" ca="1" si="20"/>
        <v>-532</v>
      </c>
      <c r="AH25" s="10">
        <f t="shared" ca="1" si="8"/>
        <v>-0.39999999999977259</v>
      </c>
      <c r="AI25" s="60"/>
      <c r="AJ25" s="18"/>
      <c r="AK25" s="18"/>
      <c r="AL25" s="18"/>
      <c r="AM25" s="18"/>
    </row>
    <row r="26" spans="1:39" ht="19.95" customHeight="1" x14ac:dyDescent="0.25">
      <c r="A26" s="60"/>
      <c r="B26" s="1" t="str">
        <f t="shared" si="9"/>
        <v>Sa</v>
      </c>
      <c r="C26" s="2">
        <f t="shared" si="10"/>
        <v>44290</v>
      </c>
      <c r="D26" s="12"/>
      <c r="E26" s="3"/>
      <c r="F26" s="4"/>
      <c r="G26" s="151">
        <f t="shared" si="11"/>
        <v>0</v>
      </c>
      <c r="H26" s="152">
        <f t="shared" ca="1" si="0"/>
        <v>0</v>
      </c>
      <c r="I26" s="152" t="str">
        <f t="shared" ca="1" si="1"/>
        <v xml:space="preserve"> </v>
      </c>
      <c r="J26" s="153" t="str">
        <f t="shared" ca="1" si="2"/>
        <v xml:space="preserve">  </v>
      </c>
      <c r="K26" s="4"/>
      <c r="L26" s="5"/>
      <c r="M26" s="39"/>
      <c r="N26" s="39"/>
      <c r="O26" s="39"/>
      <c r="P26" s="39"/>
      <c r="Q26" s="156" t="str">
        <f t="shared" si="3"/>
        <v/>
      </c>
      <c r="R26" s="157" t="str">
        <f t="shared" si="4"/>
        <v/>
      </c>
      <c r="S26" s="13"/>
      <c r="T26" s="149" t="str">
        <f t="shared" si="12"/>
        <v/>
      </c>
      <c r="U26" s="164" t="str">
        <f t="shared" ca="1" si="13"/>
        <v/>
      </c>
      <c r="V26" s="165" t="str">
        <f t="shared" ca="1" si="14"/>
        <v/>
      </c>
      <c r="W26" s="166" t="str">
        <f t="shared" ca="1" si="15"/>
        <v/>
      </c>
      <c r="X26" s="167" t="str">
        <f t="shared" ca="1" si="16"/>
        <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v>
      </c>
      <c r="AA26" s="6">
        <f t="shared" ca="1" si="5"/>
        <v>0</v>
      </c>
      <c r="AB26" s="7">
        <f t="shared" si="17"/>
        <v>0</v>
      </c>
      <c r="AC26" s="11">
        <f t="shared" si="6"/>
        <v>0</v>
      </c>
      <c r="AD26" s="8">
        <f t="shared" si="18"/>
        <v>0</v>
      </c>
      <c r="AE26" s="8">
        <f t="shared" ca="1" si="19"/>
        <v>-532.66666666666629</v>
      </c>
      <c r="AF26" s="9">
        <f t="shared" ca="1" si="7"/>
        <v>-532.66666666666629</v>
      </c>
      <c r="AG26" s="10">
        <f t="shared" ca="1" si="20"/>
        <v>-532</v>
      </c>
      <c r="AH26" s="10">
        <f t="shared" ca="1" si="8"/>
        <v>-0.39999999999977259</v>
      </c>
      <c r="AI26" s="60"/>
      <c r="AJ26" s="18"/>
      <c r="AK26" s="18"/>
      <c r="AL26" s="18"/>
      <c r="AM26" s="18"/>
    </row>
    <row r="27" spans="1:39" ht="19.95" customHeight="1" x14ac:dyDescent="0.25">
      <c r="A27" s="60"/>
      <c r="B27" s="1" t="str">
        <f t="shared" si="9"/>
        <v>So</v>
      </c>
      <c r="C27" s="2">
        <f t="shared" si="10"/>
        <v>44291</v>
      </c>
      <c r="D27" s="12"/>
      <c r="E27" s="3"/>
      <c r="F27" s="4"/>
      <c r="G27" s="151">
        <f t="shared" si="11"/>
        <v>0</v>
      </c>
      <c r="H27" s="152">
        <f t="shared" ca="1" si="0"/>
        <v>0</v>
      </c>
      <c r="I27" s="152" t="str">
        <f t="shared" ca="1" si="1"/>
        <v xml:space="preserve"> </v>
      </c>
      <c r="J27" s="153" t="str">
        <f t="shared" ca="1" si="2"/>
        <v xml:space="preserve">  </v>
      </c>
      <c r="K27" s="4"/>
      <c r="L27" s="5"/>
      <c r="M27" s="5"/>
      <c r="N27" s="5"/>
      <c r="O27" s="5"/>
      <c r="P27" s="5"/>
      <c r="Q27" s="158" t="str">
        <f t="shared" si="3"/>
        <v/>
      </c>
      <c r="R27" s="159" t="str">
        <f t="shared" si="4"/>
        <v/>
      </c>
      <c r="S27" s="13"/>
      <c r="T27" s="149" t="str">
        <f t="shared" si="12"/>
        <v/>
      </c>
      <c r="U27" s="164" t="str">
        <f t="shared" ca="1" si="13"/>
        <v/>
      </c>
      <c r="V27" s="165" t="str">
        <f t="shared" ca="1" si="14"/>
        <v/>
      </c>
      <c r="W27" s="166" t="str">
        <f t="shared" ca="1" si="15"/>
        <v/>
      </c>
      <c r="X27" s="167" t="str">
        <f t="shared" ca="1" si="16"/>
        <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v>
      </c>
      <c r="AA27" s="6">
        <f t="shared" ca="1" si="5"/>
        <v>0</v>
      </c>
      <c r="AB27" s="7">
        <f t="shared" si="17"/>
        <v>0</v>
      </c>
      <c r="AC27" s="11">
        <f t="shared" si="6"/>
        <v>0</v>
      </c>
      <c r="AD27" s="8">
        <f t="shared" si="18"/>
        <v>0</v>
      </c>
      <c r="AE27" s="8">
        <f t="shared" ca="1" si="19"/>
        <v>-532.66666666666629</v>
      </c>
      <c r="AF27" s="9">
        <f t="shared" ca="1" si="7"/>
        <v>-532.66666666666629</v>
      </c>
      <c r="AG27" s="10">
        <f t="shared" ca="1" si="20"/>
        <v>-532</v>
      </c>
      <c r="AH27" s="10">
        <f t="shared" ca="1" si="8"/>
        <v>-0.39999999999977259</v>
      </c>
      <c r="AI27" s="60"/>
      <c r="AJ27" s="18"/>
      <c r="AK27" s="18"/>
      <c r="AL27" s="18"/>
      <c r="AM27" s="18"/>
    </row>
    <row r="28" spans="1:39" ht="19.95" customHeight="1" x14ac:dyDescent="0.25">
      <c r="A28" s="60"/>
      <c r="B28" s="1" t="str">
        <f t="shared" si="9"/>
        <v>Mo</v>
      </c>
      <c r="C28" s="2">
        <f t="shared" si="10"/>
        <v>44292</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540</v>
      </c>
      <c r="W28" s="166" t="str">
        <f t="shared" ca="1" si="15"/>
        <v>:</v>
      </c>
      <c r="X28" s="167">
        <f t="shared" ca="1" si="16"/>
        <v>29.999999999979536</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-540.49999999999966</v>
      </c>
      <c r="AF28" s="9">
        <f t="shared" ca="1" si="7"/>
        <v>-540.49999999999966</v>
      </c>
      <c r="AG28" s="10">
        <f t="shared" ca="1" si="20"/>
        <v>-540</v>
      </c>
      <c r="AH28" s="10">
        <f t="shared" ca="1" si="8"/>
        <v>-0.29999999999979537</v>
      </c>
      <c r="AI28" s="60"/>
      <c r="AJ28" s="18"/>
      <c r="AK28" s="18"/>
      <c r="AL28" s="18"/>
      <c r="AM28" s="18"/>
    </row>
    <row r="29" spans="1:39" ht="19.95" customHeight="1" x14ac:dyDescent="0.25">
      <c r="A29" s="60"/>
      <c r="B29" s="1" t="str">
        <f t="shared" si="9"/>
        <v>Di</v>
      </c>
      <c r="C29" s="2">
        <f t="shared" si="10"/>
        <v>44293</v>
      </c>
      <c r="D29" s="12"/>
      <c r="E29" s="3"/>
      <c r="F29" s="4"/>
      <c r="G29" s="151">
        <f t="shared" si="11"/>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2"/>
        <v/>
      </c>
      <c r="U29" s="164" t="str">
        <f t="shared" ca="1" si="13"/>
        <v>-</v>
      </c>
      <c r="V29" s="165">
        <f t="shared" ca="1" si="14"/>
        <v>548</v>
      </c>
      <c r="W29" s="166" t="str">
        <f t="shared" ca="1" si="15"/>
        <v>:</v>
      </c>
      <c r="X29" s="167">
        <f t="shared" ca="1" si="16"/>
        <v>19.99999999998181</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5"/>
        <v>-7.8333333333333339</v>
      </c>
      <c r="AB29" s="7">
        <f t="shared" si="17"/>
        <v>0</v>
      </c>
      <c r="AC29" s="11">
        <f t="shared" si="6"/>
        <v>0</v>
      </c>
      <c r="AD29" s="8">
        <f t="shared" si="18"/>
        <v>0</v>
      </c>
      <c r="AE29" s="8">
        <f t="shared" ca="1" si="19"/>
        <v>-548.33333333333303</v>
      </c>
      <c r="AF29" s="9">
        <f t="shared" ca="1" si="7"/>
        <v>-548.33333333333303</v>
      </c>
      <c r="AG29" s="10">
        <f t="shared" ca="1" si="20"/>
        <v>-548</v>
      </c>
      <c r="AH29" s="10">
        <f t="shared" ca="1" si="8"/>
        <v>-0.1999999999998181</v>
      </c>
      <c r="AI29" s="60"/>
      <c r="AJ29" s="18"/>
      <c r="AK29" s="18"/>
      <c r="AL29" s="18"/>
      <c r="AM29" s="18"/>
    </row>
    <row r="30" spans="1:39" ht="19.95" customHeight="1" x14ac:dyDescent="0.25">
      <c r="A30" s="60"/>
      <c r="B30" s="1" t="str">
        <f t="shared" si="9"/>
        <v>Mi</v>
      </c>
      <c r="C30" s="2">
        <f t="shared" si="10"/>
        <v>44294</v>
      </c>
      <c r="D30" s="12"/>
      <c r="E30" s="3"/>
      <c r="F30" s="4"/>
      <c r="G30" s="151">
        <f t="shared" si="11"/>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2"/>
        <v/>
      </c>
      <c r="U30" s="164" t="str">
        <f t="shared" ca="1" si="13"/>
        <v>-</v>
      </c>
      <c r="V30" s="165">
        <f t="shared" ca="1" si="14"/>
        <v>556</v>
      </c>
      <c r="W30" s="166" t="str">
        <f t="shared" ca="1" si="15"/>
        <v>:</v>
      </c>
      <c r="X30" s="167">
        <f t="shared" ca="1" si="16"/>
        <v>9.9999999999840838</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5"/>
        <v>-7.8333333333333339</v>
      </c>
      <c r="AB30" s="7">
        <f t="shared" si="17"/>
        <v>0</v>
      </c>
      <c r="AC30" s="11">
        <f t="shared" si="6"/>
        <v>0</v>
      </c>
      <c r="AD30" s="8">
        <f t="shared" si="18"/>
        <v>0</v>
      </c>
      <c r="AE30" s="8">
        <f t="shared" ca="1" si="19"/>
        <v>-556.1666666666664</v>
      </c>
      <c r="AF30" s="9">
        <f t="shared" ca="1" si="7"/>
        <v>-556.1666666666664</v>
      </c>
      <c r="AG30" s="10">
        <f t="shared" ca="1" si="20"/>
        <v>-556</v>
      </c>
      <c r="AH30" s="10">
        <f t="shared" ca="1" si="8"/>
        <v>-9.9999999999840841E-2</v>
      </c>
      <c r="AI30" s="60"/>
      <c r="AJ30" s="18"/>
      <c r="AK30" s="18"/>
      <c r="AL30" s="18"/>
      <c r="AM30" s="18"/>
    </row>
    <row r="31" spans="1:39" ht="19.95" customHeight="1" x14ac:dyDescent="0.25">
      <c r="A31" s="60"/>
      <c r="B31" s="1" t="str">
        <f t="shared" si="9"/>
        <v>Do</v>
      </c>
      <c r="C31" s="2">
        <f t="shared" si="10"/>
        <v>44295</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564</v>
      </c>
      <c r="W31" s="166" t="str">
        <f t="shared" ca="1" si="15"/>
        <v>:</v>
      </c>
      <c r="X31" s="167">
        <f t="shared" ca="1" si="16"/>
        <v>-1.3642420526593924E-11</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-563.99999999999977</v>
      </c>
      <c r="AF31" s="9">
        <f t="shared" ca="1" si="7"/>
        <v>-563.99999999999977</v>
      </c>
      <c r="AG31" s="10">
        <f t="shared" ca="1" si="20"/>
        <v>-564</v>
      </c>
      <c r="AH31" s="10">
        <f t="shared" ca="1" si="8"/>
        <v>1.3642420526593923E-13</v>
      </c>
      <c r="AI31" s="60"/>
      <c r="AJ31" s="18"/>
      <c r="AK31" s="33"/>
      <c r="AL31" s="18"/>
      <c r="AM31" s="18"/>
    </row>
    <row r="32" spans="1:39" ht="19.95" customHeight="1" x14ac:dyDescent="0.25">
      <c r="A32" s="60"/>
      <c r="B32" s="1" t="str">
        <f t="shared" si="9"/>
        <v>Fr</v>
      </c>
      <c r="C32" s="2">
        <f t="shared" si="10"/>
        <v>44296</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571</v>
      </c>
      <c r="W32" s="166" t="str">
        <f t="shared" ca="1" si="15"/>
        <v>:</v>
      </c>
      <c r="X32" s="167">
        <f t="shared" ca="1" si="16"/>
        <v>49.999999999988631</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-571.83333333333314</v>
      </c>
      <c r="AF32" s="9">
        <f t="shared" ca="1" si="7"/>
        <v>-571.83333333333314</v>
      </c>
      <c r="AG32" s="10">
        <f t="shared" ca="1" si="20"/>
        <v>-571</v>
      </c>
      <c r="AH32" s="10">
        <f t="shared" ca="1" si="8"/>
        <v>-0.49999999999988631</v>
      </c>
      <c r="AI32" s="60"/>
      <c r="AJ32" s="18"/>
      <c r="AK32" s="18"/>
      <c r="AL32" s="18"/>
      <c r="AM32" s="18"/>
    </row>
    <row r="33" spans="1:39" ht="19.95" customHeight="1" x14ac:dyDescent="0.25">
      <c r="A33" s="60"/>
      <c r="B33" s="1" t="str">
        <f t="shared" si="9"/>
        <v>Sa</v>
      </c>
      <c r="C33" s="2">
        <f t="shared" si="10"/>
        <v>44297</v>
      </c>
      <c r="D33" s="12"/>
      <c r="E33" s="3"/>
      <c r="F33" s="4"/>
      <c r="G33" s="151">
        <f t="shared" si="11"/>
        <v>0</v>
      </c>
      <c r="H33" s="152">
        <f t="shared" ca="1" si="0"/>
        <v>0</v>
      </c>
      <c r="I33" s="152" t="str">
        <f t="shared" ca="1" si="1"/>
        <v xml:space="preserve"> </v>
      </c>
      <c r="J33" s="153" t="str">
        <f t="shared" ca="1" si="2"/>
        <v xml:space="preserve">  </v>
      </c>
      <c r="K33" s="4"/>
      <c r="L33" s="5"/>
      <c r="M33" s="5"/>
      <c r="N33" s="5"/>
      <c r="O33" s="5"/>
      <c r="P33" s="5"/>
      <c r="Q33" s="158" t="str">
        <f t="shared" si="3"/>
        <v/>
      </c>
      <c r="R33" s="159" t="str">
        <f t="shared" si="4"/>
        <v/>
      </c>
      <c r="S33" s="13"/>
      <c r="T33" s="149" t="str">
        <f t="shared" si="12"/>
        <v/>
      </c>
      <c r="U33" s="164" t="str">
        <f t="shared" ca="1" si="13"/>
        <v/>
      </c>
      <c r="V33" s="165" t="str">
        <f t="shared" ca="1" si="14"/>
        <v/>
      </c>
      <c r="W33" s="166" t="str">
        <f t="shared" ca="1" si="15"/>
        <v/>
      </c>
      <c r="X33" s="167" t="str">
        <f t="shared" ca="1" si="16"/>
        <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v>
      </c>
      <c r="AA33" s="6">
        <f t="shared" ca="1" si="5"/>
        <v>0</v>
      </c>
      <c r="AB33" s="7">
        <f t="shared" si="17"/>
        <v>0</v>
      </c>
      <c r="AC33" s="11">
        <f t="shared" si="6"/>
        <v>0</v>
      </c>
      <c r="AD33" s="8">
        <f t="shared" si="18"/>
        <v>0</v>
      </c>
      <c r="AE33" s="8">
        <f t="shared" ca="1" si="19"/>
        <v>-571.83333333333314</v>
      </c>
      <c r="AF33" s="9">
        <f t="shared" ca="1" si="7"/>
        <v>-571.83333333333314</v>
      </c>
      <c r="AG33" s="10">
        <f t="shared" ca="1" si="20"/>
        <v>-571</v>
      </c>
      <c r="AH33" s="10">
        <f t="shared" ca="1" si="8"/>
        <v>-0.49999999999988631</v>
      </c>
      <c r="AI33" s="60"/>
      <c r="AJ33" s="18"/>
      <c r="AK33" s="18"/>
      <c r="AL33" s="18"/>
      <c r="AM33" s="18"/>
    </row>
    <row r="34" spans="1:39" ht="19.95" customHeight="1" x14ac:dyDescent="0.25">
      <c r="A34" s="60"/>
      <c r="B34" s="1" t="str">
        <f t="shared" si="9"/>
        <v>So</v>
      </c>
      <c r="C34" s="2">
        <f t="shared" si="10"/>
        <v>44298</v>
      </c>
      <c r="D34" s="12"/>
      <c r="E34" s="3"/>
      <c r="F34" s="4"/>
      <c r="G34" s="151">
        <f t="shared" si="11"/>
        <v>0</v>
      </c>
      <c r="H34" s="152">
        <f t="shared" ca="1" si="0"/>
        <v>0</v>
      </c>
      <c r="I34" s="152" t="str">
        <f t="shared" ca="1" si="1"/>
        <v xml:space="preserve"> </v>
      </c>
      <c r="J34" s="153" t="str">
        <f t="shared" ca="1" si="2"/>
        <v xml:space="preserve">  </v>
      </c>
      <c r="K34" s="4"/>
      <c r="L34" s="5"/>
      <c r="M34" s="5"/>
      <c r="N34" s="5"/>
      <c r="O34" s="5"/>
      <c r="P34" s="5"/>
      <c r="Q34" s="158" t="str">
        <f t="shared" si="3"/>
        <v/>
      </c>
      <c r="R34" s="159" t="str">
        <f t="shared" si="4"/>
        <v/>
      </c>
      <c r="S34" s="13"/>
      <c r="T34" s="149" t="str">
        <f t="shared" si="12"/>
        <v/>
      </c>
      <c r="U34" s="164" t="str">
        <f t="shared" ca="1" si="13"/>
        <v/>
      </c>
      <c r="V34" s="165" t="str">
        <f t="shared" ca="1" si="14"/>
        <v/>
      </c>
      <c r="W34" s="166" t="str">
        <f t="shared" ca="1" si="15"/>
        <v/>
      </c>
      <c r="X34" s="167" t="str">
        <f t="shared" ca="1" si="16"/>
        <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v>
      </c>
      <c r="AA34" s="6">
        <f t="shared" ca="1" si="5"/>
        <v>0</v>
      </c>
      <c r="AB34" s="7">
        <f t="shared" si="17"/>
        <v>0</v>
      </c>
      <c r="AC34" s="11">
        <f t="shared" si="6"/>
        <v>0</v>
      </c>
      <c r="AD34" s="8">
        <f t="shared" si="18"/>
        <v>0</v>
      </c>
      <c r="AE34" s="8">
        <f t="shared" ca="1" si="19"/>
        <v>-571.83333333333314</v>
      </c>
      <c r="AF34" s="9">
        <f t="shared" ca="1" si="7"/>
        <v>-571.83333333333314</v>
      </c>
      <c r="AG34" s="10">
        <f t="shared" ca="1" si="20"/>
        <v>-571</v>
      </c>
      <c r="AH34" s="10">
        <f t="shared" ca="1" si="8"/>
        <v>-0.49999999999988631</v>
      </c>
      <c r="AI34" s="60"/>
      <c r="AJ34" s="18"/>
      <c r="AK34" s="18"/>
      <c r="AL34" s="18"/>
      <c r="AM34" s="18"/>
    </row>
    <row r="35" spans="1:39" ht="19.95" customHeight="1" x14ac:dyDescent="0.25">
      <c r="A35" s="60"/>
      <c r="B35" s="1" t="str">
        <f t="shared" si="9"/>
        <v>Mo</v>
      </c>
      <c r="C35" s="2">
        <f t="shared" si="10"/>
        <v>44299</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579</v>
      </c>
      <c r="W35" s="166" t="str">
        <f t="shared" ca="1" si="15"/>
        <v>:</v>
      </c>
      <c r="X35" s="167">
        <f t="shared" ca="1" si="16"/>
        <v>39.999999999990905</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-579.66666666666652</v>
      </c>
      <c r="AF35" s="9">
        <f t="shared" ca="1" si="7"/>
        <v>-579.66666666666652</v>
      </c>
      <c r="AG35" s="10">
        <f t="shared" ca="1" si="20"/>
        <v>-579</v>
      </c>
      <c r="AH35" s="10">
        <f t="shared" ca="1" si="8"/>
        <v>-0.39999999999990904</v>
      </c>
      <c r="AI35" s="60"/>
      <c r="AJ35" s="18"/>
      <c r="AK35" s="18"/>
      <c r="AL35" s="18"/>
      <c r="AM35" s="18"/>
    </row>
    <row r="36" spans="1:39" ht="19.95" customHeight="1" x14ac:dyDescent="0.25">
      <c r="A36" s="60"/>
      <c r="B36" s="1" t="str">
        <f t="shared" si="9"/>
        <v>Di</v>
      </c>
      <c r="C36" s="2">
        <f t="shared" si="10"/>
        <v>44300</v>
      </c>
      <c r="D36" s="12"/>
      <c r="E36" s="3"/>
      <c r="F36" s="4"/>
      <c r="G36" s="151">
        <f t="shared" si="11"/>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2"/>
        <v/>
      </c>
      <c r="U36" s="164" t="str">
        <f t="shared" ca="1" si="13"/>
        <v>-</v>
      </c>
      <c r="V36" s="165">
        <f t="shared" ca="1" si="14"/>
        <v>587</v>
      </c>
      <c r="W36" s="166" t="str">
        <f t="shared" ca="1" si="15"/>
        <v>:</v>
      </c>
      <c r="X36" s="167">
        <f t="shared" ca="1" si="16"/>
        <v>29.999999999993175</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5"/>
        <v>-7.8333333333333339</v>
      </c>
      <c r="AB36" s="7">
        <f t="shared" si="17"/>
        <v>0</v>
      </c>
      <c r="AC36" s="11">
        <f t="shared" si="6"/>
        <v>0</v>
      </c>
      <c r="AD36" s="8">
        <f t="shared" si="18"/>
        <v>0</v>
      </c>
      <c r="AE36" s="8">
        <f t="shared" ca="1" si="19"/>
        <v>-587.49999999999989</v>
      </c>
      <c r="AF36" s="9">
        <f t="shared" ca="1" si="7"/>
        <v>-587.49999999999989</v>
      </c>
      <c r="AG36" s="10">
        <f t="shared" ca="1" si="20"/>
        <v>-587</v>
      </c>
      <c r="AH36" s="10">
        <f t="shared" ca="1" si="8"/>
        <v>-0.29999999999993177</v>
      </c>
      <c r="AI36" s="60"/>
      <c r="AJ36" s="18"/>
      <c r="AK36" s="18"/>
      <c r="AL36" s="18"/>
      <c r="AM36" s="18"/>
    </row>
    <row r="37" spans="1:39" ht="19.95" customHeight="1" x14ac:dyDescent="0.25">
      <c r="A37" s="60"/>
      <c r="B37" s="1" t="str">
        <f t="shared" si="9"/>
        <v>Mi</v>
      </c>
      <c r="C37" s="2">
        <f t="shared" si="10"/>
        <v>44301</v>
      </c>
      <c r="D37" s="12"/>
      <c r="E37" s="3"/>
      <c r="F37" s="4"/>
      <c r="G37" s="151">
        <f t="shared" si="11"/>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2"/>
        <v/>
      </c>
      <c r="U37" s="164" t="str">
        <f t="shared" ca="1" si="13"/>
        <v>-</v>
      </c>
      <c r="V37" s="165">
        <f t="shared" ca="1" si="14"/>
        <v>595</v>
      </c>
      <c r="W37" s="166" t="str">
        <f t="shared" ca="1" si="15"/>
        <v>:</v>
      </c>
      <c r="X37" s="167">
        <f t="shared" ca="1" si="16"/>
        <v>19.999999999995453</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5"/>
        <v>-7.8333333333333339</v>
      </c>
      <c r="AB37" s="7">
        <f t="shared" si="17"/>
        <v>0</v>
      </c>
      <c r="AC37" s="11">
        <f t="shared" si="6"/>
        <v>0</v>
      </c>
      <c r="AD37" s="8">
        <f t="shared" si="18"/>
        <v>0</v>
      </c>
      <c r="AE37" s="8">
        <f t="shared" ca="1" si="19"/>
        <v>-595.33333333333326</v>
      </c>
      <c r="AF37" s="9">
        <f t="shared" ca="1" si="7"/>
        <v>-595.33333333333326</v>
      </c>
      <c r="AG37" s="10">
        <f t="shared" ca="1" si="20"/>
        <v>-595</v>
      </c>
      <c r="AH37" s="10">
        <f t="shared" ca="1" si="8"/>
        <v>-0.19999999999995452</v>
      </c>
      <c r="AI37" s="60"/>
      <c r="AJ37" s="18"/>
      <c r="AK37" s="18"/>
      <c r="AL37" s="18"/>
      <c r="AM37" s="18"/>
    </row>
    <row r="38" spans="1:39" ht="19.95" customHeight="1" x14ac:dyDescent="0.25">
      <c r="A38" s="60"/>
      <c r="B38" s="1" t="str">
        <f t="shared" si="9"/>
        <v>Do</v>
      </c>
      <c r="C38" s="2">
        <f t="shared" si="10"/>
        <v>44302</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603</v>
      </c>
      <c r="W38" s="166" t="str">
        <f t="shared" ca="1" si="15"/>
        <v>:</v>
      </c>
      <c r="X38" s="167">
        <f t="shared" ca="1" si="16"/>
        <v>9.9999999999977263</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-603.16666666666663</v>
      </c>
      <c r="AF38" s="9">
        <f t="shared" ca="1" si="7"/>
        <v>-603.16666666666663</v>
      </c>
      <c r="AG38" s="10">
        <f t="shared" ca="1" si="20"/>
        <v>-603</v>
      </c>
      <c r="AH38" s="10">
        <f t="shared" ca="1" si="8"/>
        <v>-9.999999999997726E-2</v>
      </c>
      <c r="AI38" s="60"/>
      <c r="AJ38" s="18"/>
      <c r="AK38" s="18"/>
      <c r="AL38" s="18"/>
      <c r="AM38" s="18"/>
    </row>
    <row r="39" spans="1:39" ht="19.95" customHeight="1" x14ac:dyDescent="0.25">
      <c r="A39" s="60"/>
      <c r="B39" s="1" t="str">
        <f t="shared" si="9"/>
        <v>Fr</v>
      </c>
      <c r="C39" s="2">
        <f t="shared" si="10"/>
        <v>44303</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611</v>
      </c>
      <c r="W39" s="166" t="str">
        <f t="shared" ca="1" si="15"/>
        <v>:</v>
      </c>
      <c r="X39" s="167">
        <f t="shared" ca="1" si="16"/>
        <v>0</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-611</v>
      </c>
      <c r="AF39" s="9">
        <f t="shared" ca="1" si="7"/>
        <v>-611</v>
      </c>
      <c r="AG39" s="10">
        <f t="shared" ca="1" si="20"/>
        <v>-611</v>
      </c>
      <c r="AH39" s="10">
        <f t="shared" ca="1" si="8"/>
        <v>0</v>
      </c>
      <c r="AI39" s="60"/>
      <c r="AJ39" s="18"/>
      <c r="AK39" s="18"/>
      <c r="AL39" s="18"/>
      <c r="AM39" s="18"/>
    </row>
    <row r="40" spans="1:39" ht="19.95" customHeight="1" x14ac:dyDescent="0.25">
      <c r="A40" s="60"/>
      <c r="B40" s="1" t="str">
        <f t="shared" si="9"/>
        <v>Sa</v>
      </c>
      <c r="C40" s="2">
        <f t="shared" si="10"/>
        <v>44304</v>
      </c>
      <c r="D40" s="12"/>
      <c r="E40" s="3"/>
      <c r="F40" s="4"/>
      <c r="G40" s="151">
        <f t="shared" si="11"/>
        <v>0</v>
      </c>
      <c r="H40" s="152">
        <f t="shared" ca="1" si="0"/>
        <v>0</v>
      </c>
      <c r="I40" s="152" t="str">
        <f t="shared" ca="1" si="1"/>
        <v xml:space="preserve"> </v>
      </c>
      <c r="J40" s="153" t="str">
        <f t="shared" ca="1" si="2"/>
        <v xml:space="preserve">  </v>
      </c>
      <c r="K40" s="4"/>
      <c r="L40" s="5"/>
      <c r="M40" s="5"/>
      <c r="N40" s="5"/>
      <c r="O40" s="5"/>
      <c r="P40" s="5"/>
      <c r="Q40" s="158" t="str">
        <f t="shared" si="3"/>
        <v/>
      </c>
      <c r="R40" s="159" t="str">
        <f t="shared" si="4"/>
        <v/>
      </c>
      <c r="S40" s="13"/>
      <c r="T40" s="149" t="str">
        <f t="shared" si="12"/>
        <v/>
      </c>
      <c r="U40" s="164" t="str">
        <f t="shared" ca="1" si="13"/>
        <v/>
      </c>
      <c r="V40" s="165" t="str">
        <f t="shared" ca="1" si="14"/>
        <v/>
      </c>
      <c r="W40" s="166" t="str">
        <f t="shared" ca="1" si="15"/>
        <v/>
      </c>
      <c r="X40" s="167" t="str">
        <f t="shared" ca="1" si="16"/>
        <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v>
      </c>
      <c r="AA40" s="6">
        <f t="shared" ca="1" si="5"/>
        <v>0</v>
      </c>
      <c r="AB40" s="7">
        <f t="shared" si="17"/>
        <v>0</v>
      </c>
      <c r="AC40" s="11">
        <f t="shared" si="6"/>
        <v>0</v>
      </c>
      <c r="AD40" s="8">
        <f t="shared" si="18"/>
        <v>0</v>
      </c>
      <c r="AE40" s="8">
        <f t="shared" ca="1" si="19"/>
        <v>-611</v>
      </c>
      <c r="AF40" s="9">
        <f t="shared" ca="1" si="7"/>
        <v>-611</v>
      </c>
      <c r="AG40" s="10">
        <f t="shared" ca="1" si="20"/>
        <v>-611</v>
      </c>
      <c r="AH40" s="10">
        <f t="shared" ca="1" si="8"/>
        <v>0</v>
      </c>
      <c r="AI40" s="60"/>
      <c r="AJ40" s="18"/>
      <c r="AK40" s="18"/>
      <c r="AL40" s="18"/>
      <c r="AM40" s="18"/>
    </row>
    <row r="41" spans="1:39" ht="19.95" customHeight="1" x14ac:dyDescent="0.25">
      <c r="A41" s="60"/>
      <c r="B41" s="1" t="str">
        <f t="shared" si="9"/>
        <v>So</v>
      </c>
      <c r="C41" s="2">
        <f t="shared" si="10"/>
        <v>44305</v>
      </c>
      <c r="D41" s="12"/>
      <c r="E41" s="3"/>
      <c r="F41" s="4"/>
      <c r="G41" s="151">
        <f t="shared" si="11"/>
        <v>0</v>
      </c>
      <c r="H41" s="152">
        <f t="shared" ca="1" si="0"/>
        <v>0</v>
      </c>
      <c r="I41" s="152" t="str">
        <f t="shared" ca="1" si="1"/>
        <v xml:space="preserve"> </v>
      </c>
      <c r="J41" s="153" t="str">
        <f t="shared" ca="1" si="2"/>
        <v xml:space="preserve">  </v>
      </c>
      <c r="K41" s="4"/>
      <c r="L41" s="5"/>
      <c r="M41" s="5"/>
      <c r="N41" s="5"/>
      <c r="O41" s="5"/>
      <c r="P41" s="5"/>
      <c r="Q41" s="158" t="str">
        <f t="shared" si="3"/>
        <v/>
      </c>
      <c r="R41" s="159" t="str">
        <f t="shared" si="4"/>
        <v/>
      </c>
      <c r="S41" s="13"/>
      <c r="T41" s="149" t="str">
        <f t="shared" si="12"/>
        <v/>
      </c>
      <c r="U41" s="164" t="str">
        <f t="shared" ca="1" si="13"/>
        <v/>
      </c>
      <c r="V41" s="165" t="str">
        <f t="shared" ca="1" si="14"/>
        <v/>
      </c>
      <c r="W41" s="166" t="str">
        <f t="shared" ca="1" si="15"/>
        <v/>
      </c>
      <c r="X41" s="167" t="str">
        <f t="shared" ca="1" si="16"/>
        <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v>
      </c>
      <c r="AA41" s="6">
        <f t="shared" ca="1" si="5"/>
        <v>0</v>
      </c>
      <c r="AB41" s="7">
        <f t="shared" si="17"/>
        <v>0</v>
      </c>
      <c r="AC41" s="11">
        <f t="shared" si="6"/>
        <v>0</v>
      </c>
      <c r="AD41" s="8">
        <f t="shared" si="18"/>
        <v>0</v>
      </c>
      <c r="AE41" s="8">
        <f t="shared" ca="1" si="19"/>
        <v>-611</v>
      </c>
      <c r="AF41" s="9">
        <f t="shared" ca="1" si="7"/>
        <v>-611</v>
      </c>
      <c r="AG41" s="10">
        <f t="shared" ca="1" si="20"/>
        <v>-611</v>
      </c>
      <c r="AH41" s="10">
        <f t="shared" ca="1" si="8"/>
        <v>0</v>
      </c>
      <c r="AI41" s="60"/>
      <c r="AJ41" s="18"/>
      <c r="AK41" s="18"/>
      <c r="AL41" s="18"/>
      <c r="AM41" s="18"/>
    </row>
    <row r="42" spans="1:39" ht="19.95" customHeight="1" x14ac:dyDescent="0.25">
      <c r="A42" s="60"/>
      <c r="B42" s="1" t="str">
        <f t="shared" si="9"/>
        <v>Mo</v>
      </c>
      <c r="C42" s="2">
        <f t="shared" si="10"/>
        <v>44306</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618</v>
      </c>
      <c r="W42" s="166" t="str">
        <f t="shared" ca="1" si="15"/>
        <v>:</v>
      </c>
      <c r="X42" s="167">
        <f t="shared" ca="1" si="16"/>
        <v>50.000000000002274</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-618.83333333333337</v>
      </c>
      <c r="AF42" s="9">
        <f t="shared" ca="1" si="7"/>
        <v>-618.83333333333337</v>
      </c>
      <c r="AG42" s="10">
        <f t="shared" ca="1" si="20"/>
        <v>-618</v>
      </c>
      <c r="AH42" s="10">
        <f t="shared" ca="1" si="8"/>
        <v>-0.50000000000002276</v>
      </c>
      <c r="AI42" s="60"/>
      <c r="AJ42" s="18"/>
      <c r="AK42" s="18"/>
      <c r="AL42" s="18"/>
      <c r="AM42" s="18"/>
    </row>
    <row r="43" spans="1:39" ht="19.95" customHeight="1" x14ac:dyDescent="0.25">
      <c r="A43" s="60"/>
      <c r="B43" s="1" t="str">
        <f t="shared" si="9"/>
        <v>Di</v>
      </c>
      <c r="C43" s="2">
        <f t="shared" si="10"/>
        <v>44307</v>
      </c>
      <c r="D43" s="12"/>
      <c r="E43" s="3"/>
      <c r="F43" s="4"/>
      <c r="G43" s="151">
        <f t="shared" si="11"/>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2"/>
        <v/>
      </c>
      <c r="U43" s="164" t="str">
        <f t="shared" ca="1" si="13"/>
        <v>-</v>
      </c>
      <c r="V43" s="165">
        <f t="shared" ca="1" si="14"/>
        <v>626</v>
      </c>
      <c r="W43" s="166" t="str">
        <f t="shared" ca="1" si="15"/>
        <v>:</v>
      </c>
      <c r="X43" s="167">
        <f t="shared" ca="1" si="16"/>
        <v>40.00000000000454</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5"/>
        <v>-7.8333333333333339</v>
      </c>
      <c r="AB43" s="7">
        <f t="shared" si="17"/>
        <v>0</v>
      </c>
      <c r="AC43" s="11">
        <f t="shared" si="6"/>
        <v>0</v>
      </c>
      <c r="AD43" s="8">
        <f t="shared" si="18"/>
        <v>0</v>
      </c>
      <c r="AE43" s="8">
        <f t="shared" ca="1" si="19"/>
        <v>-626.66666666666674</v>
      </c>
      <c r="AF43" s="9">
        <f t="shared" ca="1" si="7"/>
        <v>-626.66666666666674</v>
      </c>
      <c r="AG43" s="10">
        <f t="shared" ca="1" si="20"/>
        <v>-626</v>
      </c>
      <c r="AH43" s="10">
        <f t="shared" ca="1" si="8"/>
        <v>-0.40000000000004543</v>
      </c>
      <c r="AI43" s="60"/>
      <c r="AJ43" s="18"/>
      <c r="AK43" s="18"/>
      <c r="AL43" s="18"/>
      <c r="AM43" s="18"/>
    </row>
    <row r="44" spans="1:39" ht="19.95" customHeight="1" x14ac:dyDescent="0.25">
      <c r="A44" s="60"/>
      <c r="B44" s="1" t="str">
        <f t="shared" si="9"/>
        <v>Mi</v>
      </c>
      <c r="C44" s="2">
        <f t="shared" si="10"/>
        <v>44308</v>
      </c>
      <c r="D44" s="12"/>
      <c r="E44" s="3"/>
      <c r="F44" s="4"/>
      <c r="G44" s="151">
        <f t="shared" si="11"/>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2"/>
        <v/>
      </c>
      <c r="U44" s="164" t="str">
        <f t="shared" ca="1" si="13"/>
        <v>-</v>
      </c>
      <c r="V44" s="165">
        <f t="shared" ca="1" si="14"/>
        <v>634</v>
      </c>
      <c r="W44" s="166" t="str">
        <f t="shared" ca="1" si="15"/>
        <v>:</v>
      </c>
      <c r="X44" s="167">
        <f t="shared" ca="1" si="16"/>
        <v>30.000000000006821</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5"/>
        <v>-7.8333333333333339</v>
      </c>
      <c r="AB44" s="7">
        <f t="shared" si="17"/>
        <v>0</v>
      </c>
      <c r="AC44" s="11">
        <f t="shared" si="6"/>
        <v>0</v>
      </c>
      <c r="AD44" s="8">
        <f t="shared" si="18"/>
        <v>0</v>
      </c>
      <c r="AE44" s="8">
        <f t="shared" ca="1" si="19"/>
        <v>-634.50000000000011</v>
      </c>
      <c r="AF44" s="9">
        <f t="shared" ca="1" si="7"/>
        <v>-634.50000000000011</v>
      </c>
      <c r="AG44" s="10">
        <f t="shared" ca="1" si="20"/>
        <v>-634</v>
      </c>
      <c r="AH44" s="10">
        <f t="shared" ca="1" si="8"/>
        <v>-0.30000000000006821</v>
      </c>
      <c r="AI44" s="60"/>
      <c r="AJ44" s="18"/>
      <c r="AK44" s="18"/>
      <c r="AL44" s="18"/>
      <c r="AM44" s="18"/>
    </row>
    <row r="45" spans="1:39" ht="19.95" customHeight="1" x14ac:dyDescent="0.25">
      <c r="A45" s="60"/>
      <c r="B45" s="1" t="str">
        <f t="shared" si="9"/>
        <v>Do</v>
      </c>
      <c r="C45" s="2">
        <f t="shared" si="10"/>
        <v>44309</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642</v>
      </c>
      <c r="W45" s="166" t="str">
        <f t="shared" ca="1" si="15"/>
        <v>:</v>
      </c>
      <c r="X45" s="167">
        <f t="shared" ca="1" si="16"/>
        <v>20.000000000009095</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-642.33333333333348</v>
      </c>
      <c r="AF45" s="9">
        <f t="shared" ca="1" si="7"/>
        <v>-642.33333333333348</v>
      </c>
      <c r="AG45" s="10">
        <f t="shared" ca="1" si="20"/>
        <v>-642</v>
      </c>
      <c r="AH45" s="10">
        <f t="shared" ca="1" si="8"/>
        <v>-0.20000000000009097</v>
      </c>
      <c r="AI45" s="60"/>
      <c r="AJ45" s="18"/>
      <c r="AK45" s="18"/>
      <c r="AL45" s="18"/>
      <c r="AM45" s="18"/>
    </row>
    <row r="46" spans="1:39" ht="19.95" customHeight="1" x14ac:dyDescent="0.25">
      <c r="A46" s="60"/>
      <c r="B46" s="1" t="str">
        <f t="shared" si="9"/>
        <v>Fr</v>
      </c>
      <c r="C46" s="2">
        <f t="shared" si="10"/>
        <v>44310</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650</v>
      </c>
      <c r="W46" s="166" t="str">
        <f t="shared" ca="1" si="15"/>
        <v>:</v>
      </c>
      <c r="X46" s="167">
        <f t="shared" ca="1" si="16"/>
        <v>10.000000000011369</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-650.16666666666686</v>
      </c>
      <c r="AF46" s="9">
        <f t="shared" ca="1" si="7"/>
        <v>-650.16666666666686</v>
      </c>
      <c r="AG46" s="10">
        <f t="shared" ca="1" si="20"/>
        <v>-650</v>
      </c>
      <c r="AH46" s="10">
        <f t="shared" ca="1" si="8"/>
        <v>-0.10000000000011369</v>
      </c>
      <c r="AI46" s="60"/>
      <c r="AJ46" s="18"/>
      <c r="AK46" s="18"/>
      <c r="AL46" s="18"/>
      <c r="AM46" s="18"/>
    </row>
    <row r="47" spans="1:39" ht="19.95" customHeight="1" x14ac:dyDescent="0.25">
      <c r="A47" s="60"/>
      <c r="B47" s="1" t="str">
        <f t="shared" si="9"/>
        <v>Sa</v>
      </c>
      <c r="C47" s="2">
        <f t="shared" si="10"/>
        <v>44311</v>
      </c>
      <c r="D47" s="12"/>
      <c r="E47" s="3"/>
      <c r="F47" s="4"/>
      <c r="G47" s="151">
        <f t="shared" si="11"/>
        <v>0</v>
      </c>
      <c r="H47" s="152">
        <f t="shared" ca="1" si="0"/>
        <v>0</v>
      </c>
      <c r="I47" s="152" t="str">
        <f t="shared" ca="1" si="1"/>
        <v xml:space="preserve"> </v>
      </c>
      <c r="J47" s="153" t="str">
        <f t="shared" ca="1" si="2"/>
        <v xml:space="preserve">  </v>
      </c>
      <c r="K47" s="4"/>
      <c r="L47" s="5"/>
      <c r="M47" s="5"/>
      <c r="N47" s="5"/>
      <c r="O47" s="5"/>
      <c r="P47" s="5"/>
      <c r="Q47" s="158" t="str">
        <f t="shared" si="3"/>
        <v/>
      </c>
      <c r="R47" s="159" t="str">
        <f t="shared" si="4"/>
        <v/>
      </c>
      <c r="S47" s="13"/>
      <c r="T47" s="149" t="str">
        <f t="shared" si="12"/>
        <v/>
      </c>
      <c r="U47" s="164" t="str">
        <f t="shared" ca="1" si="13"/>
        <v/>
      </c>
      <c r="V47" s="165" t="str">
        <f t="shared" ca="1" si="14"/>
        <v/>
      </c>
      <c r="W47" s="166" t="str">
        <f t="shared" ca="1" si="15"/>
        <v/>
      </c>
      <c r="X47" s="167" t="str">
        <f t="shared" ca="1" si="16"/>
        <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v>
      </c>
      <c r="AA47" s="6">
        <f t="shared" ca="1" si="5"/>
        <v>0</v>
      </c>
      <c r="AB47" s="7">
        <f t="shared" si="17"/>
        <v>0</v>
      </c>
      <c r="AC47" s="11">
        <f t="shared" si="6"/>
        <v>0</v>
      </c>
      <c r="AD47" s="8">
        <f t="shared" si="18"/>
        <v>0</v>
      </c>
      <c r="AE47" s="8">
        <f t="shared" ca="1" si="19"/>
        <v>-650.16666666666686</v>
      </c>
      <c r="AF47" s="9">
        <f t="shared" ca="1" si="7"/>
        <v>-650.16666666666686</v>
      </c>
      <c r="AG47" s="10">
        <f t="shared" ca="1" si="20"/>
        <v>-650</v>
      </c>
      <c r="AH47" s="10">
        <f t="shared" ca="1" si="8"/>
        <v>-0.10000000000011369</v>
      </c>
      <c r="AI47" s="60"/>
      <c r="AJ47" s="18"/>
      <c r="AK47" s="18"/>
      <c r="AL47" s="18"/>
      <c r="AM47" s="18"/>
    </row>
    <row r="48" spans="1:39" ht="19.95" customHeight="1" x14ac:dyDescent="0.25">
      <c r="A48" s="60"/>
      <c r="B48" s="1" t="str">
        <f t="shared" si="9"/>
        <v>So</v>
      </c>
      <c r="C48" s="2">
        <f t="shared" si="10"/>
        <v>44312</v>
      </c>
      <c r="D48" s="12"/>
      <c r="E48" s="3"/>
      <c r="F48" s="4"/>
      <c r="G48" s="151">
        <f t="shared" si="11"/>
        <v>0</v>
      </c>
      <c r="H48" s="152">
        <f t="shared" ca="1" si="0"/>
        <v>0</v>
      </c>
      <c r="I48" s="152" t="str">
        <f t="shared" ca="1" si="1"/>
        <v xml:space="preserve"> </v>
      </c>
      <c r="J48" s="153" t="str">
        <f t="shared" ca="1" si="2"/>
        <v xml:space="preserve">  </v>
      </c>
      <c r="K48" s="4"/>
      <c r="L48" s="5"/>
      <c r="M48" s="5"/>
      <c r="N48" s="5"/>
      <c r="O48" s="5"/>
      <c r="P48" s="5"/>
      <c r="Q48" s="158" t="str">
        <f t="shared" si="3"/>
        <v/>
      </c>
      <c r="R48" s="159" t="str">
        <f t="shared" si="4"/>
        <v/>
      </c>
      <c r="S48" s="13"/>
      <c r="T48" s="149" t="str">
        <f t="shared" si="12"/>
        <v/>
      </c>
      <c r="U48" s="164" t="str">
        <f t="shared" ca="1" si="13"/>
        <v/>
      </c>
      <c r="V48" s="165" t="str">
        <f t="shared" ca="1" si="14"/>
        <v/>
      </c>
      <c r="W48" s="166" t="str">
        <f t="shared" ca="1" si="15"/>
        <v/>
      </c>
      <c r="X48" s="167" t="str">
        <f t="shared" ca="1" si="16"/>
        <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v>
      </c>
      <c r="AA48" s="6">
        <f t="shared" ca="1" si="5"/>
        <v>0</v>
      </c>
      <c r="AB48" s="7">
        <f t="shared" si="17"/>
        <v>0</v>
      </c>
      <c r="AC48" s="11">
        <f t="shared" si="6"/>
        <v>0</v>
      </c>
      <c r="AD48" s="8">
        <f t="shared" si="18"/>
        <v>0</v>
      </c>
      <c r="AE48" s="8">
        <f t="shared" ca="1" si="19"/>
        <v>-650.16666666666686</v>
      </c>
      <c r="AF48" s="9">
        <f t="shared" ca="1" si="7"/>
        <v>-650.16666666666686</v>
      </c>
      <c r="AG48" s="10">
        <f t="shared" ca="1" si="20"/>
        <v>-650</v>
      </c>
      <c r="AH48" s="10">
        <f t="shared" ca="1" si="8"/>
        <v>-0.10000000000011369</v>
      </c>
      <c r="AI48" s="60"/>
      <c r="AJ48" s="18"/>
      <c r="AK48" s="18"/>
      <c r="AL48" s="18"/>
      <c r="AM48" s="18"/>
    </row>
    <row r="49" spans="1:39" ht="19.95" customHeight="1" x14ac:dyDescent="0.25">
      <c r="A49" s="60"/>
      <c r="B49" s="1" t="str">
        <f t="shared" si="9"/>
        <v>Mo</v>
      </c>
      <c r="C49" s="2">
        <f t="shared" si="10"/>
        <v>44313</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658</v>
      </c>
      <c r="W49" s="166" t="str">
        <f t="shared" ca="1" si="15"/>
        <v>:</v>
      </c>
      <c r="X49" s="167">
        <f t="shared" ca="1" si="16"/>
        <v>1.3642420526593924E-11</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-658.00000000000023</v>
      </c>
      <c r="AF49" s="9">
        <f t="shared" ca="1" si="7"/>
        <v>-658.00000000000023</v>
      </c>
      <c r="AG49" s="10">
        <f t="shared" ca="1" si="20"/>
        <v>-658</v>
      </c>
      <c r="AH49" s="10">
        <f t="shared" ca="1" si="8"/>
        <v>-1.3642420526593923E-13</v>
      </c>
      <c r="AI49" s="60"/>
      <c r="AJ49" s="18"/>
      <c r="AK49" s="18"/>
      <c r="AL49" s="18"/>
      <c r="AM49" s="18"/>
    </row>
    <row r="50" spans="1:39" ht="19.95" customHeight="1" x14ac:dyDescent="0.25">
      <c r="A50" s="60"/>
      <c r="B50" s="1" t="str">
        <f t="shared" si="9"/>
        <v>Di</v>
      </c>
      <c r="C50" s="2">
        <f t="shared" si="10"/>
        <v>44314</v>
      </c>
      <c r="D50" s="12"/>
      <c r="E50" s="3"/>
      <c r="F50" s="4"/>
      <c r="G50" s="151">
        <f t="shared" si="11"/>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2"/>
        <v/>
      </c>
      <c r="U50" s="164" t="str">
        <f t="shared" ca="1" si="13"/>
        <v>-</v>
      </c>
      <c r="V50" s="165">
        <f t="shared" ca="1" si="14"/>
        <v>665</v>
      </c>
      <c r="W50" s="166" t="str">
        <f t="shared" ca="1" si="15"/>
        <v>:</v>
      </c>
      <c r="X50" s="167">
        <f t="shared" ca="1" si="16"/>
        <v>50.000000000015909</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5"/>
        <v>-7.8333333333333339</v>
      </c>
      <c r="AB50" s="7">
        <f t="shared" si="17"/>
        <v>0</v>
      </c>
      <c r="AC50" s="11">
        <f t="shared" si="6"/>
        <v>0</v>
      </c>
      <c r="AD50" s="8">
        <f t="shared" si="18"/>
        <v>0</v>
      </c>
      <c r="AE50" s="8">
        <f t="shared" ca="1" si="19"/>
        <v>-665.8333333333336</v>
      </c>
      <c r="AF50" s="9">
        <f t="shared" ca="1" si="7"/>
        <v>-665.8333333333336</v>
      </c>
      <c r="AG50" s="10">
        <f t="shared" ca="1" si="20"/>
        <v>-665</v>
      </c>
      <c r="AH50" s="10">
        <f t="shared" ca="1" si="8"/>
        <v>-0.50000000000015909</v>
      </c>
      <c r="AI50" s="60"/>
      <c r="AJ50" s="18"/>
      <c r="AK50" s="18"/>
      <c r="AL50" s="18"/>
      <c r="AM50" s="18"/>
    </row>
    <row r="51" spans="1:39" ht="19.95" customHeight="1" x14ac:dyDescent="0.25">
      <c r="A51" s="60"/>
      <c r="B51" s="1" t="str">
        <f t="shared" si="9"/>
        <v>Mi</v>
      </c>
      <c r="C51" s="2">
        <f t="shared" si="10"/>
        <v>44315</v>
      </c>
      <c r="D51" s="12"/>
      <c r="E51" s="3"/>
      <c r="F51" s="4"/>
      <c r="G51" s="151">
        <f t="shared" si="11"/>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2"/>
        <v/>
      </c>
      <c r="U51" s="164" t="str">
        <f t="shared" ca="1" si="13"/>
        <v>-</v>
      </c>
      <c r="V51" s="165">
        <f t="shared" ca="1" si="14"/>
        <v>673</v>
      </c>
      <c r="W51" s="166" t="str">
        <f t="shared" ca="1" si="15"/>
        <v>:</v>
      </c>
      <c r="X51" s="167">
        <f t="shared" ca="1" si="16"/>
        <v>40.00000000001819</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5"/>
        <v>-7.8333333333333339</v>
      </c>
      <c r="AB51" s="7">
        <f t="shared" si="17"/>
        <v>0</v>
      </c>
      <c r="AC51" s="11">
        <f t="shared" si="6"/>
        <v>0</v>
      </c>
      <c r="AD51" s="8">
        <f t="shared" si="18"/>
        <v>0</v>
      </c>
      <c r="AE51" s="8">
        <f t="shared" ca="1" si="19"/>
        <v>-673.66666666666697</v>
      </c>
      <c r="AF51" s="9">
        <f t="shared" ca="1" si="7"/>
        <v>-673.66666666666697</v>
      </c>
      <c r="AG51" s="10">
        <f t="shared" ca="1" si="20"/>
        <v>-673</v>
      </c>
      <c r="AH51" s="10">
        <f t="shared" ca="1" si="8"/>
        <v>-0.40000000000018193</v>
      </c>
      <c r="AI51" s="60"/>
      <c r="AJ51" s="18"/>
      <c r="AK51" s="18"/>
      <c r="AL51" s="18"/>
      <c r="AM51" s="18"/>
    </row>
    <row r="52" spans="1:39" ht="19.95" customHeight="1" x14ac:dyDescent="0.25">
      <c r="A52" s="60"/>
      <c r="B52" s="66" t="str">
        <f t="shared" si="9"/>
        <v xml:space="preserve"> </v>
      </c>
      <c r="C52" s="67" t="str">
        <f t="shared" si="10"/>
        <v xml:space="preserve"> </v>
      </c>
      <c r="D52" s="12"/>
      <c r="E52" s="68"/>
      <c r="F52" s="69"/>
      <c r="G52" s="151" t="str">
        <f t="shared" si="11"/>
        <v/>
      </c>
      <c r="H52" s="152" t="str">
        <f t="shared" ca="1" si="0"/>
        <v xml:space="preserve"> </v>
      </c>
      <c r="I52" s="154" t="str">
        <f>IF(C52=" ","",IF(G52=H52," ",IF(G52&gt;H52,"+","-")))</f>
        <v/>
      </c>
      <c r="J52" s="155" t="str">
        <f>IF(C52=" ","",IF(H52=G52,"  ",IF(H52&gt;G52,(H52-G52),(G52-H52))))</f>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t="str">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 xml:space="preserve"> </v>
      </c>
      <c r="AA52" s="6">
        <f t="shared" si="5"/>
        <v>0</v>
      </c>
      <c r="AB52" s="7">
        <f t="shared" si="17"/>
        <v>0</v>
      </c>
      <c r="AC52" s="11">
        <f t="shared" si="6"/>
        <v>0</v>
      </c>
      <c r="AD52" s="8">
        <f t="shared" si="18"/>
        <v>0</v>
      </c>
      <c r="AE52" s="8" t="str">
        <f t="shared" si="19"/>
        <v/>
      </c>
      <c r="AF52" s="9">
        <f t="shared" ca="1" si="7"/>
        <v>-673.66666666666697</v>
      </c>
      <c r="AG52" s="10">
        <f t="shared" ca="1" si="20"/>
        <v>-673</v>
      </c>
      <c r="AH52" s="10">
        <f t="shared" ca="1" si="8"/>
        <v>-0.40000000000018193</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673</v>
      </c>
      <c r="W55" s="59" t="s">
        <v>6</v>
      </c>
      <c r="X55" s="57">
        <f ca="1">IF((AH52+X54)&lt;0,((AH52*100+X54)*(-1)),(AH52*100+X54))</f>
        <v>40.00000000001819</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iJ7SDbXN9revN0UIb7AjisGoNH/m0CD4yLeGuqiRgUNZvdm4iOyTllQ2b4dkhGb2aLNQqsxaJL931O/97AvF5w==" saltValue="JE79fAclcCs+n7bTqn21Fw=="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170" priority="22">
      <formula>OR($B22="Sa",$B22="So")</formula>
    </cfRule>
  </conditionalFormatting>
  <conditionalFormatting sqref="B22:C52">
    <cfRule type="expression" dxfId="169" priority="10">
      <formula>$D22="F"</formula>
    </cfRule>
    <cfRule type="expression" dxfId="168" priority="21">
      <formula>$B22="So"</formula>
    </cfRule>
  </conditionalFormatting>
  <conditionalFormatting sqref="J9">
    <cfRule type="expression" dxfId="167" priority="9">
      <formula>AND($J$9&lt;&gt;0,$E$9="VZ")</formula>
    </cfRule>
    <cfRule type="expression" dxfId="166" priority="13">
      <formula>$E$9&lt;&gt;"TZ"</formula>
    </cfRule>
    <cfRule type="expression" dxfId="165" priority="19">
      <formula>$E$9="TZ"</formula>
    </cfRule>
    <cfRule type="expression" dxfId="164" priority="20">
      <formula>AND($J$9="",$E$9="TZ")</formula>
    </cfRule>
  </conditionalFormatting>
  <conditionalFormatting sqref="U55:X55 B58:B63">
    <cfRule type="expression" dxfId="163" priority="12">
      <formula>AND($E$9&lt;&gt;"TZ",$V$55&gt;40)</formula>
    </cfRule>
    <cfRule type="expression" dxfId="162" priority="18">
      <formula>AND($E$9="TZ",$V$55&gt;$AA$14*24)</formula>
    </cfRule>
  </conditionalFormatting>
  <conditionalFormatting sqref="D15">
    <cfRule type="expression" dxfId="161" priority="17">
      <formula>$E$9="TZ"</formula>
    </cfRule>
  </conditionalFormatting>
  <conditionalFormatting sqref="G15:L15">
    <cfRule type="expression" dxfId="160" priority="14">
      <formula>$D$15="x"</formula>
    </cfRule>
    <cfRule type="expression" dxfId="159" priority="15">
      <formula>AND($D$15="x",G13&lt;&gt;"x",G15&lt;&gt;"")</formula>
    </cfRule>
    <cfRule type="expression" dxfId="158" priority="16">
      <formula>$D$15&lt;&gt;"x"</formula>
    </cfRule>
  </conditionalFormatting>
  <conditionalFormatting sqref="G13:L13">
    <cfRule type="expression" dxfId="157" priority="11">
      <formula>$E$9="TZ"</formula>
    </cfRule>
  </conditionalFormatting>
  <conditionalFormatting sqref="M14:M15">
    <cfRule type="expression" dxfId="156" priority="23">
      <formula>IF($D$15="x",$M$15&lt;&gt;($J$9))</formula>
    </cfRule>
  </conditionalFormatting>
  <conditionalFormatting sqref="O22:P52">
    <cfRule type="expression" dxfId="155" priority="8">
      <formula>OR($B22="Sa",$B22="So")</formula>
    </cfRule>
  </conditionalFormatting>
  <conditionalFormatting sqref="U6:X6">
    <cfRule type="expression" dxfId="154" priority="7">
      <formula>$U$6="-"</formula>
    </cfRule>
  </conditionalFormatting>
  <conditionalFormatting sqref="T22:T52">
    <cfRule type="expression" dxfId="153" priority="5">
      <formula>OR($B22="Sa",$B22="So")</formula>
    </cfRule>
  </conditionalFormatting>
  <conditionalFormatting sqref="D22:D52">
    <cfRule type="expression" dxfId="152" priority="1">
      <formula>OR($B22="Sa",$B22="So")</formula>
    </cfRule>
  </conditionalFormatting>
  <dataValidations count="22">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400-000000000000}">
      <formula1>"x,X"</formula1>
    </dataValidation>
    <dataValidation type="list" allowBlank="1" showInputMessage="1" showErrorMessage="1" sqref="S9:W9" xr:uid="{00000000-0002-0000-0400-000001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400-000002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400-000003000000}">
      <formula1>"x,X"</formula1>
    </dataValidation>
    <dataValidation allowBlank="1" showInputMessage="1" showErrorMessage="1" promptTitle="Status" prompt="klicken Sie auf die blau markierte Zelle und wählen Sie anhand der Liste aus" sqref="B8 E8" xr:uid="{00000000-0002-0000-0400-000004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400-000005000000}"/>
    <dataValidation allowBlank="1" showInputMessage="1" showErrorMessage="1" promptTitle="Sollarbeitszeit" prompt="Die Werte werden gesetzt_x000a_Bitte geben Sie unter&quot;Status&quot; und &quot;TZ / VZ&quot; die zutreffenden Werte ein" sqref="H21:H52" xr:uid="{00000000-0002-0000-0400-000006000000}"/>
    <dataValidation allowBlank="1" showInputMessage="1" showErrorMessage="1" promptTitle="Anwesenheitszeit" prompt="Bitte geben Sie die Anwesenheitszeit_x000a_im Format Stunden : Minuten ein" sqref="E21:G21" xr:uid="{00000000-0002-0000-0400-000007000000}"/>
    <dataValidation allowBlank="1" showInputMessage="1" showErrorMessage="1" promptTitle="Sollarbeitszeit" prompt="Sollarbeitzeit ohne Berücksichtigung der Sonderfreizeiten" sqref="Z21:Z52" xr:uid="{00000000-0002-0000-0400-000008000000}"/>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400-000009000000}">
      <formula1>0.25</formula1>
      <formula2>0.833333333333333</formula2>
    </dataValidation>
    <dataValidation type="time" errorStyle="warning" allowBlank="1" showInputMessage="1" showErrorMessage="1" errorTitle="Arbeitsbeginn" error="Die Eingabe muss im Zeitformat_x000a_00:00 erfolgen._x000a__x000a_Zeiten vor 6:00 Uhr _x000a_bleiben unberücksichtigt" sqref="E22:E52" xr:uid="{00000000-0002-0000-0400-00000A000000}">
      <formula1>0.25</formula1>
      <formula2>0.833333333333333</formula2>
    </dataValidation>
    <dataValidation allowBlank="1" showInputMessage="1" showErrorMessage="1" promptTitle="Unterbrechung" prompt="Beginn und Ende einer Arbeitsunterbrechung_x000a_im Format z.B. _x000a_12:00   12:30 _x000a_eingeben_x000a__x000a__x000a_" sqref="K21:M21" xr:uid="{00000000-0002-0000-0400-00000B000000}"/>
    <dataValidation allowBlank="1" showErrorMessage="1" promptTitle="Unterbrechung" prompt="Beginn und Ende einer Arbeitsunterbrechung_x000a_(Mittagspause etc.)_x000a_in Std. und Minuten eingeben._x000a_zB.  12:00    12:30_x000a_Die Differenz wird berechnet." sqref="AB21" xr:uid="{00000000-0002-0000-0400-00000C000000}"/>
    <dataValidation type="time" errorStyle="warning" allowBlank="1" showInputMessage="1" showErrorMessage="1" errorTitle="Arbeitsende" error="Die Eingabe muss im Zeitformat_x000a_00:00 erfolgen._x000a__x000a_Zeiten nach 20:00 Uhr_x000a_bleiben unberücksichtigt" sqref="F22:F52" xr:uid="{00000000-0002-0000-0400-00000D000000}">
      <formula1>0.25</formula1>
      <formula2>0.833333333333333</formula2>
    </dataValidation>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400-00000E000000}">
      <formula1>0.25</formula1>
      <formula2>0.833333333333333</formula2>
    </dataValidation>
    <dataValidation allowBlank="1" showInputMessage="1" showErrorMessage="1" promptTitle="Soll Pause" prompt="&gt;6 Std. mind. 30 Min. Pause_x000a_&gt;9 Std. mind. 45 Min. Pause_x000a_autom. Abgleich für die Aufrechnung" sqref="Q21" xr:uid="{00000000-0002-0000-0400-00000F000000}"/>
    <dataValidation allowBlank="1" showInputMessage="1" showErrorMessage="1" promptTitle="Aufrechnung" prompt="Ergebnis der Sollarbeitszeit zur_x000a_tatsächlichen Arbeitszeit" sqref="U21" xr:uid="{00000000-0002-0000-0400-000010000000}"/>
    <dataValidation allowBlank="1" showInputMessage="1" showErrorMessage="1" promptTitle="Diff." prompt="Berechnet die Differenz zwischen_x000a_Anwesenheitszeit und Sollarbeitszeit" sqref="I21" xr:uid="{00000000-0002-0000-0400-000011000000}"/>
    <dataValidation allowBlank="1" showInputMessage="1" showErrorMessage="1" promptTitle="Bemerkungen" prompt="Raum für eigene Bemerkungen_x000a_zB. Sitzung AG, Freizeitausgleich (FZA), mobile Office...." sqref="S21:T21" xr:uid="{00000000-0002-0000-0400-000012000000}"/>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400-000013000000}">
      <formula1>"VZ,TZ,Schicht"</formula1>
    </dataValidation>
    <dataValidation allowBlank="1" showErrorMessage="1" sqref="B9:C9" xr:uid="{00000000-0002-0000-04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4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DATE(Stammdaten!C6,5,1)</f>
        <v>44316</v>
      </c>
      <c r="K6" s="226"/>
      <c r="L6" s="226"/>
      <c r="M6" s="226"/>
      <c r="N6" s="226"/>
      <c r="O6" s="23"/>
      <c r="P6" s="23"/>
      <c r="Q6" s="23"/>
      <c r="R6" s="23"/>
      <c r="S6" s="229"/>
      <c r="T6" s="230"/>
      <c r="U6" s="147" t="str">
        <f ca="1">IF('4'!$AF$52&lt;0,"-","+")</f>
        <v>-</v>
      </c>
      <c r="V6" s="144">
        <f ca="1">'4'!$V$55</f>
        <v>673</v>
      </c>
      <c r="W6" s="145" t="s">
        <v>6</v>
      </c>
      <c r="X6" s="146">
        <f ca="1">'4'!$X$55</f>
        <v>40.00000000001819</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22</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0.40000000000018188</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-673.66666666666697</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Do</v>
      </c>
      <c r="C22" s="2">
        <f>DATE(Stammdaten!C6,MONTH(J6),1)</f>
        <v>44316</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681</v>
      </c>
      <c r="W22" s="166" t="str">
        <f ca="1">IF(OR(Z22&gt;0,AND(Z22=0,T22&lt;&gt;"")),IF(AE22="","",":"),"")</f>
        <v>:</v>
      </c>
      <c r="X22" s="167">
        <f ca="1">IF(OR(Z22&gt;0,AND(Z22=0,T22&lt;&gt;"")),IF(AE22="","",IF(AF22&gt;0,PRODUCT(AH22,100),PRODUCT(AH22,-100))),"")</f>
        <v>30.000000000020467</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-681.50000000000034</v>
      </c>
      <c r="AF22" s="9">
        <f t="shared" ref="AF22:AF52" ca="1" si="7">SUM(AF21,AA22,AD22)</f>
        <v>-681.50000000000034</v>
      </c>
      <c r="AG22" s="10">
        <f ca="1">ROUNDDOWN(ROUND(AF22,2),0)</f>
        <v>-681</v>
      </c>
      <c r="AH22" s="10">
        <f t="shared" ref="AH22:AH52" ca="1" si="8">SUM(AF22-AG22)/100*60</f>
        <v>-0.30000000000020466</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Fr</v>
      </c>
      <c r="C23" s="2">
        <f t="shared" ref="C23:C52" si="10">IF(C22=" "," ",IF(MONTH(C22+1)&lt;&gt;MONTH(C22)," ",C22+1))</f>
        <v>44317</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689</v>
      </c>
      <c r="W23" s="166" t="str">
        <f t="shared" ref="W23:W52" ca="1" si="15">IF(OR(Z23&gt;0,AND(Z23=0,T23&lt;&gt;"")),IF(AE23="","",":"),"")</f>
        <v>:</v>
      </c>
      <c r="X23" s="167">
        <f t="shared" ref="X23:X52" ca="1" si="16">IF(OR(Z23&gt;0,AND(Z23=0,T23&lt;&gt;"")),IF(AE23="","",IF(AF23&gt;0,PRODUCT(AH23,100),PRODUCT(AH23,-100))),"")</f>
        <v>20.000000000022737</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-689.33333333333371</v>
      </c>
      <c r="AF23" s="9">
        <f ca="1">SUM(AF22,AA23,AD23)</f>
        <v>-689.33333333333371</v>
      </c>
      <c r="AG23" s="10">
        <f t="shared" ref="AG23:AG52" ca="1" si="20">ROUNDDOWN(ROUND(AF23,2),0)</f>
        <v>-689</v>
      </c>
      <c r="AH23" s="10">
        <f t="shared" ca="1" si="8"/>
        <v>-0.20000000000022738</v>
      </c>
      <c r="AI23" s="60"/>
      <c r="AJ23" s="18"/>
      <c r="AK23" s="18"/>
      <c r="AL23" s="18"/>
      <c r="AM23" s="18"/>
    </row>
    <row r="24" spans="1:39" ht="19.95" customHeight="1" x14ac:dyDescent="0.25">
      <c r="A24" s="60"/>
      <c r="B24" s="1" t="str">
        <f t="shared" si="9"/>
        <v>Sa</v>
      </c>
      <c r="C24" s="2">
        <f t="shared" si="10"/>
        <v>44318</v>
      </c>
      <c r="D24" s="12"/>
      <c r="E24" s="3"/>
      <c r="F24" s="4"/>
      <c r="G24" s="151">
        <f t="shared" si="11"/>
        <v>0</v>
      </c>
      <c r="H24" s="152">
        <f t="shared" ca="1" si="0"/>
        <v>0</v>
      </c>
      <c r="I24" s="152" t="str">
        <f t="shared" ca="1" si="1"/>
        <v xml:space="preserve"> </v>
      </c>
      <c r="J24" s="153" t="str">
        <f t="shared" ca="1" si="2"/>
        <v xml:space="preserve">  </v>
      </c>
      <c r="K24" s="4"/>
      <c r="L24" s="5"/>
      <c r="M24" s="39"/>
      <c r="N24" s="39"/>
      <c r="O24" s="39"/>
      <c r="P24" s="39"/>
      <c r="Q24" s="156" t="str">
        <f t="shared" si="3"/>
        <v/>
      </c>
      <c r="R24" s="157" t="str">
        <f t="shared" si="4"/>
        <v/>
      </c>
      <c r="S24" s="13"/>
      <c r="T24" s="149" t="str">
        <f t="shared" si="12"/>
        <v/>
      </c>
      <c r="U24" s="164" t="str">
        <f t="shared" ca="1" si="13"/>
        <v/>
      </c>
      <c r="V24" s="165" t="str">
        <f t="shared" ca="1" si="14"/>
        <v/>
      </c>
      <c r="W24" s="166" t="str">
        <f t="shared" ca="1" si="15"/>
        <v/>
      </c>
      <c r="X24" s="167" t="str">
        <f t="shared" ca="1" si="16"/>
        <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v>
      </c>
      <c r="AA24" s="6">
        <f t="shared" ca="1" si="5"/>
        <v>0</v>
      </c>
      <c r="AB24" s="7">
        <f t="shared" si="17"/>
        <v>0</v>
      </c>
      <c r="AC24" s="11">
        <f t="shared" si="6"/>
        <v>0</v>
      </c>
      <c r="AD24" s="8">
        <f t="shared" si="18"/>
        <v>0</v>
      </c>
      <c r="AE24" s="8">
        <f t="shared" ca="1" si="19"/>
        <v>-689.33333333333371</v>
      </c>
      <c r="AF24" s="9">
        <f t="shared" ca="1" si="7"/>
        <v>-689.33333333333371</v>
      </c>
      <c r="AG24" s="10">
        <f t="shared" ca="1" si="20"/>
        <v>-689</v>
      </c>
      <c r="AH24" s="10">
        <f t="shared" ca="1" si="8"/>
        <v>-0.20000000000022738</v>
      </c>
      <c r="AI24" s="60"/>
      <c r="AJ24" s="18"/>
      <c r="AK24" s="18"/>
      <c r="AL24" s="18"/>
      <c r="AM24" s="18"/>
    </row>
    <row r="25" spans="1:39" ht="19.95" customHeight="1" x14ac:dyDescent="0.25">
      <c r="A25" s="60"/>
      <c r="B25" s="1" t="str">
        <f t="shared" si="9"/>
        <v>So</v>
      </c>
      <c r="C25" s="2">
        <f t="shared" si="10"/>
        <v>44319</v>
      </c>
      <c r="D25" s="12"/>
      <c r="E25" s="3"/>
      <c r="F25" s="4"/>
      <c r="G25" s="151">
        <f t="shared" si="11"/>
        <v>0</v>
      </c>
      <c r="H25" s="152">
        <f t="shared" ca="1" si="0"/>
        <v>0</v>
      </c>
      <c r="I25" s="152" t="str">
        <f t="shared" ca="1" si="1"/>
        <v xml:space="preserve"> </v>
      </c>
      <c r="J25" s="153" t="str">
        <f t="shared" ca="1" si="2"/>
        <v xml:space="preserve">  </v>
      </c>
      <c r="K25" s="4"/>
      <c r="L25" s="5"/>
      <c r="M25" s="39"/>
      <c r="N25" s="39"/>
      <c r="O25" s="39"/>
      <c r="P25" s="39"/>
      <c r="Q25" s="156" t="str">
        <f t="shared" si="3"/>
        <v/>
      </c>
      <c r="R25" s="157" t="str">
        <f t="shared" si="4"/>
        <v/>
      </c>
      <c r="S25" s="13"/>
      <c r="T25" s="149" t="str">
        <f t="shared" si="12"/>
        <v/>
      </c>
      <c r="U25" s="164" t="str">
        <f t="shared" ca="1" si="13"/>
        <v/>
      </c>
      <c r="V25" s="165" t="str">
        <f t="shared" ca="1" si="14"/>
        <v/>
      </c>
      <c r="W25" s="166" t="str">
        <f t="shared" ca="1" si="15"/>
        <v/>
      </c>
      <c r="X25" s="167" t="str">
        <f t="shared" ca="1" si="16"/>
        <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v>
      </c>
      <c r="AA25" s="6">
        <f t="shared" ca="1" si="5"/>
        <v>0</v>
      </c>
      <c r="AB25" s="7">
        <f t="shared" si="17"/>
        <v>0</v>
      </c>
      <c r="AC25" s="11">
        <f t="shared" si="6"/>
        <v>0</v>
      </c>
      <c r="AD25" s="8">
        <f t="shared" si="18"/>
        <v>0</v>
      </c>
      <c r="AE25" s="8">
        <f t="shared" ca="1" si="19"/>
        <v>-689.33333333333371</v>
      </c>
      <c r="AF25" s="9">
        <f t="shared" ca="1" si="7"/>
        <v>-689.33333333333371</v>
      </c>
      <c r="AG25" s="10">
        <f t="shared" ca="1" si="20"/>
        <v>-689</v>
      </c>
      <c r="AH25" s="10">
        <f t="shared" ca="1" si="8"/>
        <v>-0.20000000000022738</v>
      </c>
      <c r="AI25" s="60"/>
      <c r="AJ25" s="18"/>
      <c r="AK25" s="18"/>
      <c r="AL25" s="18"/>
      <c r="AM25" s="18"/>
    </row>
    <row r="26" spans="1:39" ht="19.95" customHeight="1" x14ac:dyDescent="0.25">
      <c r="A26" s="60"/>
      <c r="B26" s="1" t="str">
        <f t="shared" si="9"/>
        <v>Mo</v>
      </c>
      <c r="C26" s="2">
        <f t="shared" si="10"/>
        <v>44320</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697</v>
      </c>
      <c r="W26" s="166" t="str">
        <f t="shared" ca="1" si="15"/>
        <v>:</v>
      </c>
      <c r="X26" s="167">
        <f t="shared" ca="1" si="16"/>
        <v>10.000000000025011</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-697.16666666666708</v>
      </c>
      <c r="AF26" s="9">
        <f t="shared" ca="1" si="7"/>
        <v>-697.16666666666708</v>
      </c>
      <c r="AG26" s="10">
        <f t="shared" ca="1" si="20"/>
        <v>-697</v>
      </c>
      <c r="AH26" s="10">
        <f t="shared" ca="1" si="8"/>
        <v>-0.10000000000025011</v>
      </c>
      <c r="AI26" s="60"/>
      <c r="AJ26" s="18"/>
      <c r="AK26" s="18"/>
      <c r="AL26" s="18"/>
      <c r="AM26" s="18"/>
    </row>
    <row r="27" spans="1:39" ht="19.95" customHeight="1" x14ac:dyDescent="0.25">
      <c r="A27" s="60"/>
      <c r="B27" s="1" t="str">
        <f t="shared" si="9"/>
        <v>Di</v>
      </c>
      <c r="C27" s="2">
        <f t="shared" si="10"/>
        <v>44321</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705</v>
      </c>
      <c r="W27" s="166" t="str">
        <f t="shared" ca="1" si="15"/>
        <v>:</v>
      </c>
      <c r="X27" s="167">
        <f t="shared" ca="1" si="16"/>
        <v>2.7284841053187847E-11</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-705.00000000000045</v>
      </c>
      <c r="AF27" s="9">
        <f t="shared" ca="1" si="7"/>
        <v>-705.00000000000045</v>
      </c>
      <c r="AG27" s="10">
        <f t="shared" ca="1" si="20"/>
        <v>-705</v>
      </c>
      <c r="AH27" s="10">
        <f t="shared" ca="1" si="8"/>
        <v>-2.7284841053187846E-13</v>
      </c>
      <c r="AI27" s="60"/>
      <c r="AJ27" s="18"/>
      <c r="AK27" s="18"/>
      <c r="AL27" s="18"/>
      <c r="AM27" s="18"/>
    </row>
    <row r="28" spans="1:39" ht="19.95" customHeight="1" x14ac:dyDescent="0.25">
      <c r="A28" s="60"/>
      <c r="B28" s="1" t="str">
        <f t="shared" si="9"/>
        <v>Mi</v>
      </c>
      <c r="C28" s="2">
        <f t="shared" si="10"/>
        <v>44322</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712</v>
      </c>
      <c r="W28" s="166" t="str">
        <f t="shared" ca="1" si="15"/>
        <v>:</v>
      </c>
      <c r="X28" s="167">
        <f t="shared" ca="1" si="16"/>
        <v>50.000000000029551</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-712.83333333333383</v>
      </c>
      <c r="AF28" s="9">
        <f t="shared" ca="1" si="7"/>
        <v>-712.83333333333383</v>
      </c>
      <c r="AG28" s="10">
        <f t="shared" ca="1" si="20"/>
        <v>-712</v>
      </c>
      <c r="AH28" s="10">
        <f t="shared" ca="1" si="8"/>
        <v>-0.50000000000029554</v>
      </c>
      <c r="AI28" s="60"/>
      <c r="AJ28" s="18"/>
      <c r="AK28" s="18"/>
      <c r="AL28" s="18"/>
      <c r="AM28" s="18"/>
    </row>
    <row r="29" spans="1:39" ht="19.95" customHeight="1" x14ac:dyDescent="0.25">
      <c r="A29" s="60"/>
      <c r="B29" s="1" t="str">
        <f t="shared" si="9"/>
        <v>Do</v>
      </c>
      <c r="C29" s="2">
        <f t="shared" si="10"/>
        <v>44323</v>
      </c>
      <c r="D29" s="12"/>
      <c r="E29" s="3"/>
      <c r="F29" s="4"/>
      <c r="G29" s="151">
        <f t="shared" si="11"/>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2"/>
        <v/>
      </c>
      <c r="U29" s="164" t="str">
        <f t="shared" ca="1" si="13"/>
        <v>-</v>
      </c>
      <c r="V29" s="165">
        <f t="shared" ca="1" si="14"/>
        <v>720</v>
      </c>
      <c r="W29" s="166" t="str">
        <f t="shared" ca="1" si="15"/>
        <v>:</v>
      </c>
      <c r="X29" s="167">
        <f t="shared" ca="1" si="16"/>
        <v>40.000000000031832</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5"/>
        <v>-7.8333333333333339</v>
      </c>
      <c r="AB29" s="7">
        <f t="shared" si="17"/>
        <v>0</v>
      </c>
      <c r="AC29" s="11">
        <f t="shared" si="6"/>
        <v>0</v>
      </c>
      <c r="AD29" s="8">
        <f t="shared" si="18"/>
        <v>0</v>
      </c>
      <c r="AE29" s="8">
        <f t="shared" ca="1" si="19"/>
        <v>-720.6666666666672</v>
      </c>
      <c r="AF29" s="9">
        <f t="shared" ca="1" si="7"/>
        <v>-720.6666666666672</v>
      </c>
      <c r="AG29" s="10">
        <f t="shared" ca="1" si="20"/>
        <v>-720</v>
      </c>
      <c r="AH29" s="10">
        <f t="shared" ca="1" si="8"/>
        <v>-0.40000000000031832</v>
      </c>
      <c r="AI29" s="60"/>
      <c r="AJ29" s="18"/>
      <c r="AK29" s="18"/>
      <c r="AL29" s="18"/>
      <c r="AM29" s="18"/>
    </row>
    <row r="30" spans="1:39" ht="19.95" customHeight="1" x14ac:dyDescent="0.25">
      <c r="A30" s="60"/>
      <c r="B30" s="1" t="str">
        <f t="shared" si="9"/>
        <v>Fr</v>
      </c>
      <c r="C30" s="2">
        <f t="shared" si="10"/>
        <v>44324</v>
      </c>
      <c r="D30" s="12"/>
      <c r="E30" s="3"/>
      <c r="F30" s="4"/>
      <c r="G30" s="151">
        <f t="shared" si="11"/>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2"/>
        <v/>
      </c>
      <c r="U30" s="164" t="str">
        <f t="shared" ca="1" si="13"/>
        <v>-</v>
      </c>
      <c r="V30" s="165">
        <f t="shared" ca="1" si="14"/>
        <v>728</v>
      </c>
      <c r="W30" s="166" t="str">
        <f t="shared" ca="1" si="15"/>
        <v>:</v>
      </c>
      <c r="X30" s="167">
        <f t="shared" ca="1" si="16"/>
        <v>30.000000000034106</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5"/>
        <v>-7.8333333333333339</v>
      </c>
      <c r="AB30" s="7">
        <f t="shared" si="17"/>
        <v>0</v>
      </c>
      <c r="AC30" s="11">
        <f t="shared" si="6"/>
        <v>0</v>
      </c>
      <c r="AD30" s="8">
        <f t="shared" si="18"/>
        <v>0</v>
      </c>
      <c r="AE30" s="8">
        <f t="shared" ca="1" si="19"/>
        <v>-728.50000000000057</v>
      </c>
      <c r="AF30" s="9">
        <f t="shared" ca="1" si="7"/>
        <v>-728.50000000000057</v>
      </c>
      <c r="AG30" s="10">
        <f t="shared" ca="1" si="20"/>
        <v>-728</v>
      </c>
      <c r="AH30" s="10">
        <f t="shared" ca="1" si="8"/>
        <v>-0.30000000000034105</v>
      </c>
      <c r="AI30" s="60"/>
      <c r="AJ30" s="18"/>
      <c r="AK30" s="18"/>
      <c r="AL30" s="18"/>
      <c r="AM30" s="18"/>
    </row>
    <row r="31" spans="1:39" ht="19.95" customHeight="1" x14ac:dyDescent="0.25">
      <c r="A31" s="60"/>
      <c r="B31" s="1" t="str">
        <f t="shared" si="9"/>
        <v>Sa</v>
      </c>
      <c r="C31" s="2">
        <f t="shared" si="10"/>
        <v>44325</v>
      </c>
      <c r="D31" s="12"/>
      <c r="E31" s="3"/>
      <c r="F31" s="4"/>
      <c r="G31" s="151">
        <f t="shared" si="11"/>
        <v>0</v>
      </c>
      <c r="H31" s="152">
        <f t="shared" ca="1" si="0"/>
        <v>0</v>
      </c>
      <c r="I31" s="152" t="str">
        <f t="shared" ca="1" si="1"/>
        <v xml:space="preserve"> </v>
      </c>
      <c r="J31" s="153" t="str">
        <f t="shared" ca="1" si="2"/>
        <v xml:space="preserve">  </v>
      </c>
      <c r="K31" s="4"/>
      <c r="L31" s="5"/>
      <c r="M31" s="5"/>
      <c r="N31" s="5"/>
      <c r="O31" s="5"/>
      <c r="P31" s="5"/>
      <c r="Q31" s="158" t="str">
        <f t="shared" si="3"/>
        <v/>
      </c>
      <c r="R31" s="159" t="str">
        <f t="shared" si="4"/>
        <v/>
      </c>
      <c r="S31" s="13"/>
      <c r="T31" s="149" t="str">
        <f t="shared" si="12"/>
        <v/>
      </c>
      <c r="U31" s="164" t="str">
        <f t="shared" ca="1" si="13"/>
        <v/>
      </c>
      <c r="V31" s="165" t="str">
        <f t="shared" ca="1" si="14"/>
        <v/>
      </c>
      <c r="W31" s="166" t="str">
        <f t="shared" ca="1" si="15"/>
        <v/>
      </c>
      <c r="X31" s="167" t="str">
        <f t="shared" ca="1" si="16"/>
        <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v>
      </c>
      <c r="AA31" s="6">
        <f t="shared" ca="1" si="5"/>
        <v>0</v>
      </c>
      <c r="AB31" s="7">
        <f t="shared" si="17"/>
        <v>0</v>
      </c>
      <c r="AC31" s="11">
        <f t="shared" si="6"/>
        <v>0</v>
      </c>
      <c r="AD31" s="8">
        <f t="shared" si="18"/>
        <v>0</v>
      </c>
      <c r="AE31" s="8">
        <f t="shared" ca="1" si="19"/>
        <v>-728.50000000000057</v>
      </c>
      <c r="AF31" s="9">
        <f t="shared" ca="1" si="7"/>
        <v>-728.50000000000057</v>
      </c>
      <c r="AG31" s="10">
        <f t="shared" ca="1" si="20"/>
        <v>-728</v>
      </c>
      <c r="AH31" s="10">
        <f t="shared" ca="1" si="8"/>
        <v>-0.30000000000034105</v>
      </c>
      <c r="AI31" s="60"/>
      <c r="AJ31" s="18"/>
      <c r="AK31" s="33"/>
      <c r="AL31" s="18"/>
      <c r="AM31" s="18"/>
    </row>
    <row r="32" spans="1:39" ht="19.95" customHeight="1" x14ac:dyDescent="0.25">
      <c r="A32" s="60"/>
      <c r="B32" s="1" t="str">
        <f t="shared" si="9"/>
        <v>So</v>
      </c>
      <c r="C32" s="2">
        <f t="shared" si="10"/>
        <v>44326</v>
      </c>
      <c r="D32" s="12"/>
      <c r="E32" s="3"/>
      <c r="F32" s="4"/>
      <c r="G32" s="151">
        <f t="shared" si="11"/>
        <v>0</v>
      </c>
      <c r="H32" s="152">
        <f t="shared" ca="1" si="0"/>
        <v>0</v>
      </c>
      <c r="I32" s="152" t="str">
        <f t="shared" ca="1" si="1"/>
        <v xml:space="preserve"> </v>
      </c>
      <c r="J32" s="153" t="str">
        <f t="shared" ca="1" si="2"/>
        <v xml:space="preserve">  </v>
      </c>
      <c r="K32" s="4"/>
      <c r="L32" s="5"/>
      <c r="M32" s="5"/>
      <c r="N32" s="5"/>
      <c r="O32" s="5"/>
      <c r="P32" s="5"/>
      <c r="Q32" s="158" t="str">
        <f t="shared" si="3"/>
        <v/>
      </c>
      <c r="R32" s="159" t="str">
        <f t="shared" si="4"/>
        <v/>
      </c>
      <c r="S32" s="13"/>
      <c r="T32" s="149" t="str">
        <f t="shared" si="12"/>
        <v/>
      </c>
      <c r="U32" s="164" t="str">
        <f t="shared" ca="1" si="13"/>
        <v/>
      </c>
      <c r="V32" s="165" t="str">
        <f t="shared" ca="1" si="14"/>
        <v/>
      </c>
      <c r="W32" s="166" t="str">
        <f t="shared" ca="1" si="15"/>
        <v/>
      </c>
      <c r="X32" s="167" t="str">
        <f t="shared" ca="1" si="16"/>
        <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v>
      </c>
      <c r="AA32" s="6">
        <f t="shared" ca="1" si="5"/>
        <v>0</v>
      </c>
      <c r="AB32" s="7">
        <f t="shared" si="17"/>
        <v>0</v>
      </c>
      <c r="AC32" s="11">
        <f t="shared" si="6"/>
        <v>0</v>
      </c>
      <c r="AD32" s="8">
        <f t="shared" si="18"/>
        <v>0</v>
      </c>
      <c r="AE32" s="8">
        <f t="shared" ca="1" si="19"/>
        <v>-728.50000000000057</v>
      </c>
      <c r="AF32" s="9">
        <f t="shared" ca="1" si="7"/>
        <v>-728.50000000000057</v>
      </c>
      <c r="AG32" s="10">
        <f t="shared" ca="1" si="20"/>
        <v>-728</v>
      </c>
      <c r="AH32" s="10">
        <f t="shared" ca="1" si="8"/>
        <v>-0.30000000000034105</v>
      </c>
      <c r="AI32" s="60"/>
      <c r="AJ32" s="18"/>
      <c r="AK32" s="18"/>
      <c r="AL32" s="18"/>
      <c r="AM32" s="18"/>
    </row>
    <row r="33" spans="1:39" ht="19.95" customHeight="1" x14ac:dyDescent="0.25">
      <c r="A33" s="60"/>
      <c r="B33" s="1" t="str">
        <f t="shared" si="9"/>
        <v>Mo</v>
      </c>
      <c r="C33" s="2">
        <f t="shared" si="10"/>
        <v>44327</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736</v>
      </c>
      <c r="W33" s="166" t="str">
        <f t="shared" ca="1" si="15"/>
        <v>:</v>
      </c>
      <c r="X33" s="167">
        <f t="shared" ca="1" si="16"/>
        <v>20.00000000003638</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-736.33333333333394</v>
      </c>
      <c r="AF33" s="9">
        <f t="shared" ca="1" si="7"/>
        <v>-736.33333333333394</v>
      </c>
      <c r="AG33" s="10">
        <f t="shared" ca="1" si="20"/>
        <v>-736</v>
      </c>
      <c r="AH33" s="10">
        <f t="shared" ca="1" si="8"/>
        <v>-0.2000000000003638</v>
      </c>
      <c r="AI33" s="60"/>
      <c r="AJ33" s="18"/>
      <c r="AK33" s="18"/>
      <c r="AL33" s="18"/>
      <c r="AM33" s="18"/>
    </row>
    <row r="34" spans="1:39" ht="19.95" customHeight="1" x14ac:dyDescent="0.25">
      <c r="A34" s="60"/>
      <c r="B34" s="1" t="str">
        <f t="shared" si="9"/>
        <v>Di</v>
      </c>
      <c r="C34" s="2">
        <f t="shared" si="10"/>
        <v>44328</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744</v>
      </c>
      <c r="W34" s="166" t="str">
        <f t="shared" ca="1" si="15"/>
        <v>:</v>
      </c>
      <c r="X34" s="167">
        <f t="shared" ca="1" si="16"/>
        <v>10.000000000038654</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-744.16666666666731</v>
      </c>
      <c r="AF34" s="9">
        <f t="shared" ca="1" si="7"/>
        <v>-744.16666666666731</v>
      </c>
      <c r="AG34" s="10">
        <f t="shared" ca="1" si="20"/>
        <v>-744</v>
      </c>
      <c r="AH34" s="10">
        <f t="shared" ca="1" si="8"/>
        <v>-0.10000000000038653</v>
      </c>
      <c r="AI34" s="60"/>
      <c r="AJ34" s="18"/>
      <c r="AK34" s="18"/>
      <c r="AL34" s="18"/>
      <c r="AM34" s="18"/>
    </row>
    <row r="35" spans="1:39" ht="19.95" customHeight="1" x14ac:dyDescent="0.25">
      <c r="A35" s="60"/>
      <c r="B35" s="1" t="str">
        <f t="shared" si="9"/>
        <v>Mi</v>
      </c>
      <c r="C35" s="2">
        <f t="shared" si="10"/>
        <v>44329</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752</v>
      </c>
      <c r="W35" s="166" t="str">
        <f t="shared" ca="1" si="15"/>
        <v>:</v>
      </c>
      <c r="X35" s="167">
        <f t="shared" ca="1" si="16"/>
        <v>4.0927261579781764E-11</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-752.00000000000068</v>
      </c>
      <c r="AF35" s="9">
        <f t="shared" ca="1" si="7"/>
        <v>-752.00000000000068</v>
      </c>
      <c r="AG35" s="10">
        <f t="shared" ca="1" si="20"/>
        <v>-752</v>
      </c>
      <c r="AH35" s="10">
        <f t="shared" ca="1" si="8"/>
        <v>-4.0927261579781767E-13</v>
      </c>
      <c r="AI35" s="60"/>
      <c r="AJ35" s="18"/>
      <c r="AK35" s="18"/>
      <c r="AL35" s="18"/>
      <c r="AM35" s="18"/>
    </row>
    <row r="36" spans="1:39" ht="19.95" customHeight="1" x14ac:dyDescent="0.25">
      <c r="A36" s="60"/>
      <c r="B36" s="1" t="str">
        <f t="shared" si="9"/>
        <v>Do</v>
      </c>
      <c r="C36" s="2">
        <f t="shared" si="10"/>
        <v>44330</v>
      </c>
      <c r="D36" s="12"/>
      <c r="E36" s="3"/>
      <c r="F36" s="4"/>
      <c r="G36" s="151">
        <f t="shared" si="11"/>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2"/>
        <v/>
      </c>
      <c r="U36" s="164" t="str">
        <f t="shared" ca="1" si="13"/>
        <v>-</v>
      </c>
      <c r="V36" s="165">
        <f t="shared" ca="1" si="14"/>
        <v>759</v>
      </c>
      <c r="W36" s="166" t="str">
        <f t="shared" ca="1" si="15"/>
        <v>:</v>
      </c>
      <c r="X36" s="167">
        <f t="shared" ca="1" si="16"/>
        <v>50.000000000043208</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5"/>
        <v>-7.8333333333333339</v>
      </c>
      <c r="AB36" s="7">
        <f t="shared" si="17"/>
        <v>0</v>
      </c>
      <c r="AC36" s="11">
        <f t="shared" si="6"/>
        <v>0</v>
      </c>
      <c r="AD36" s="8">
        <f t="shared" si="18"/>
        <v>0</v>
      </c>
      <c r="AE36" s="8">
        <f t="shared" ca="1" si="19"/>
        <v>-759.83333333333405</v>
      </c>
      <c r="AF36" s="9">
        <f t="shared" ca="1" si="7"/>
        <v>-759.83333333333405</v>
      </c>
      <c r="AG36" s="10">
        <f t="shared" ca="1" si="20"/>
        <v>-759</v>
      </c>
      <c r="AH36" s="10">
        <f t="shared" ca="1" si="8"/>
        <v>-0.5000000000004321</v>
      </c>
      <c r="AI36" s="60"/>
      <c r="AJ36" s="18"/>
      <c r="AK36" s="18"/>
      <c r="AL36" s="18"/>
      <c r="AM36" s="18"/>
    </row>
    <row r="37" spans="1:39" ht="19.95" customHeight="1" x14ac:dyDescent="0.25">
      <c r="A37" s="60"/>
      <c r="B37" s="1" t="str">
        <f t="shared" si="9"/>
        <v>Fr</v>
      </c>
      <c r="C37" s="2">
        <f t="shared" si="10"/>
        <v>44331</v>
      </c>
      <c r="D37" s="12"/>
      <c r="E37" s="3"/>
      <c r="F37" s="4"/>
      <c r="G37" s="151">
        <f t="shared" si="11"/>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2"/>
        <v/>
      </c>
      <c r="U37" s="164" t="str">
        <f t="shared" ca="1" si="13"/>
        <v>-</v>
      </c>
      <c r="V37" s="165">
        <f t="shared" ca="1" si="14"/>
        <v>767</v>
      </c>
      <c r="W37" s="166" t="str">
        <f t="shared" ca="1" si="15"/>
        <v>:</v>
      </c>
      <c r="X37" s="167">
        <f t="shared" ca="1" si="16"/>
        <v>40.000000000045475</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5"/>
        <v>-7.8333333333333339</v>
      </c>
      <c r="AB37" s="7">
        <f t="shared" si="17"/>
        <v>0</v>
      </c>
      <c r="AC37" s="11">
        <f t="shared" si="6"/>
        <v>0</v>
      </c>
      <c r="AD37" s="8">
        <f t="shared" si="18"/>
        <v>0</v>
      </c>
      <c r="AE37" s="8">
        <f t="shared" ca="1" si="19"/>
        <v>-767.66666666666742</v>
      </c>
      <c r="AF37" s="9">
        <f t="shared" ca="1" si="7"/>
        <v>-767.66666666666742</v>
      </c>
      <c r="AG37" s="10">
        <f t="shared" ca="1" si="20"/>
        <v>-767</v>
      </c>
      <c r="AH37" s="10">
        <f t="shared" ca="1" si="8"/>
        <v>-0.40000000000045477</v>
      </c>
      <c r="AI37" s="60"/>
      <c r="AJ37" s="18"/>
      <c r="AK37" s="18"/>
      <c r="AL37" s="18"/>
      <c r="AM37" s="18"/>
    </row>
    <row r="38" spans="1:39" ht="19.95" customHeight="1" x14ac:dyDescent="0.25">
      <c r="A38" s="60"/>
      <c r="B38" s="1" t="str">
        <f t="shared" si="9"/>
        <v>Sa</v>
      </c>
      <c r="C38" s="2">
        <f t="shared" si="10"/>
        <v>44332</v>
      </c>
      <c r="D38" s="12"/>
      <c r="E38" s="3"/>
      <c r="F38" s="4"/>
      <c r="G38" s="151">
        <f t="shared" si="11"/>
        <v>0</v>
      </c>
      <c r="H38" s="152">
        <f t="shared" ca="1" si="0"/>
        <v>0</v>
      </c>
      <c r="I38" s="152" t="str">
        <f t="shared" ca="1" si="1"/>
        <v xml:space="preserve"> </v>
      </c>
      <c r="J38" s="153" t="str">
        <f t="shared" ca="1" si="2"/>
        <v xml:space="preserve">  </v>
      </c>
      <c r="K38" s="4"/>
      <c r="L38" s="5"/>
      <c r="M38" s="5"/>
      <c r="N38" s="5"/>
      <c r="O38" s="5"/>
      <c r="P38" s="5"/>
      <c r="Q38" s="158" t="str">
        <f t="shared" si="3"/>
        <v/>
      </c>
      <c r="R38" s="159" t="str">
        <f t="shared" si="4"/>
        <v/>
      </c>
      <c r="S38" s="13"/>
      <c r="T38" s="149" t="str">
        <f t="shared" si="12"/>
        <v/>
      </c>
      <c r="U38" s="164" t="str">
        <f t="shared" ca="1" si="13"/>
        <v/>
      </c>
      <c r="V38" s="165" t="str">
        <f t="shared" ca="1" si="14"/>
        <v/>
      </c>
      <c r="W38" s="166" t="str">
        <f t="shared" ca="1" si="15"/>
        <v/>
      </c>
      <c r="X38" s="167" t="str">
        <f t="shared" ca="1" si="16"/>
        <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v>
      </c>
      <c r="AA38" s="6">
        <f t="shared" ca="1" si="5"/>
        <v>0</v>
      </c>
      <c r="AB38" s="7">
        <f t="shared" si="17"/>
        <v>0</v>
      </c>
      <c r="AC38" s="11">
        <f t="shared" si="6"/>
        <v>0</v>
      </c>
      <c r="AD38" s="8">
        <f t="shared" si="18"/>
        <v>0</v>
      </c>
      <c r="AE38" s="8">
        <f t="shared" ca="1" si="19"/>
        <v>-767.66666666666742</v>
      </c>
      <c r="AF38" s="9">
        <f t="shared" ca="1" si="7"/>
        <v>-767.66666666666742</v>
      </c>
      <c r="AG38" s="10">
        <f t="shared" ca="1" si="20"/>
        <v>-767</v>
      </c>
      <c r="AH38" s="10">
        <f t="shared" ca="1" si="8"/>
        <v>-0.40000000000045477</v>
      </c>
      <c r="AI38" s="60"/>
      <c r="AJ38" s="18"/>
      <c r="AK38" s="18"/>
      <c r="AL38" s="18"/>
      <c r="AM38" s="18"/>
    </row>
    <row r="39" spans="1:39" ht="19.95" customHeight="1" x14ac:dyDescent="0.25">
      <c r="A39" s="60"/>
      <c r="B39" s="1" t="str">
        <f t="shared" si="9"/>
        <v>So</v>
      </c>
      <c r="C39" s="2">
        <f t="shared" si="10"/>
        <v>44333</v>
      </c>
      <c r="D39" s="12"/>
      <c r="E39" s="3"/>
      <c r="F39" s="4"/>
      <c r="G39" s="151">
        <f t="shared" si="11"/>
        <v>0</v>
      </c>
      <c r="H39" s="152">
        <f t="shared" ca="1" si="0"/>
        <v>0</v>
      </c>
      <c r="I39" s="152" t="str">
        <f t="shared" ca="1" si="1"/>
        <v xml:space="preserve"> </v>
      </c>
      <c r="J39" s="153" t="str">
        <f t="shared" ca="1" si="2"/>
        <v xml:space="preserve">  </v>
      </c>
      <c r="K39" s="4"/>
      <c r="L39" s="5"/>
      <c r="M39" s="5"/>
      <c r="N39" s="5"/>
      <c r="O39" s="5"/>
      <c r="P39" s="5"/>
      <c r="Q39" s="158" t="str">
        <f t="shared" si="3"/>
        <v/>
      </c>
      <c r="R39" s="159" t="str">
        <f t="shared" si="4"/>
        <v/>
      </c>
      <c r="S39" s="13"/>
      <c r="T39" s="149" t="str">
        <f t="shared" si="12"/>
        <v/>
      </c>
      <c r="U39" s="164" t="str">
        <f t="shared" ca="1" si="13"/>
        <v/>
      </c>
      <c r="V39" s="165" t="str">
        <f t="shared" ca="1" si="14"/>
        <v/>
      </c>
      <c r="W39" s="166" t="str">
        <f t="shared" ca="1" si="15"/>
        <v/>
      </c>
      <c r="X39" s="167" t="str">
        <f t="shared" ca="1" si="16"/>
        <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v>
      </c>
      <c r="AA39" s="6">
        <f t="shared" ca="1" si="5"/>
        <v>0</v>
      </c>
      <c r="AB39" s="7">
        <f t="shared" si="17"/>
        <v>0</v>
      </c>
      <c r="AC39" s="11">
        <f t="shared" si="6"/>
        <v>0</v>
      </c>
      <c r="AD39" s="8">
        <f t="shared" si="18"/>
        <v>0</v>
      </c>
      <c r="AE39" s="8">
        <f t="shared" ca="1" si="19"/>
        <v>-767.66666666666742</v>
      </c>
      <c r="AF39" s="9">
        <f t="shared" ca="1" si="7"/>
        <v>-767.66666666666742</v>
      </c>
      <c r="AG39" s="10">
        <f t="shared" ca="1" si="20"/>
        <v>-767</v>
      </c>
      <c r="AH39" s="10">
        <f t="shared" ca="1" si="8"/>
        <v>-0.40000000000045477</v>
      </c>
      <c r="AI39" s="60"/>
      <c r="AJ39" s="18"/>
      <c r="AK39" s="18"/>
      <c r="AL39" s="18"/>
      <c r="AM39" s="18"/>
    </row>
    <row r="40" spans="1:39" ht="19.95" customHeight="1" x14ac:dyDescent="0.25">
      <c r="A40" s="60"/>
      <c r="B40" s="1" t="str">
        <f t="shared" si="9"/>
        <v>Mo</v>
      </c>
      <c r="C40" s="2">
        <f t="shared" si="10"/>
        <v>44334</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775</v>
      </c>
      <c r="W40" s="166" t="str">
        <f t="shared" ca="1" si="15"/>
        <v>:</v>
      </c>
      <c r="X40" s="167">
        <f t="shared" ca="1" si="16"/>
        <v>30.000000000047748</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-775.5000000000008</v>
      </c>
      <c r="AF40" s="9">
        <f t="shared" ca="1" si="7"/>
        <v>-775.5000000000008</v>
      </c>
      <c r="AG40" s="10">
        <f t="shared" ca="1" si="20"/>
        <v>-775</v>
      </c>
      <c r="AH40" s="10">
        <f t="shared" ca="1" si="8"/>
        <v>-0.3000000000004775</v>
      </c>
      <c r="AI40" s="60"/>
      <c r="AJ40" s="18"/>
      <c r="AK40" s="18"/>
      <c r="AL40" s="18"/>
      <c r="AM40" s="18"/>
    </row>
    <row r="41" spans="1:39" ht="19.95" customHeight="1" x14ac:dyDescent="0.25">
      <c r="A41" s="60"/>
      <c r="B41" s="1" t="str">
        <f t="shared" si="9"/>
        <v>Di</v>
      </c>
      <c r="C41" s="2">
        <f t="shared" si="10"/>
        <v>44335</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783</v>
      </c>
      <c r="W41" s="166" t="str">
        <f t="shared" ca="1" si="15"/>
        <v>:</v>
      </c>
      <c r="X41" s="167">
        <f t="shared" ca="1" si="16"/>
        <v>20.000000000050022</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-783.33333333333417</v>
      </c>
      <c r="AF41" s="9">
        <f t="shared" ca="1" si="7"/>
        <v>-783.33333333333417</v>
      </c>
      <c r="AG41" s="10">
        <f t="shared" ca="1" si="20"/>
        <v>-783</v>
      </c>
      <c r="AH41" s="10">
        <f t="shared" ca="1" si="8"/>
        <v>-0.20000000000050022</v>
      </c>
      <c r="AI41" s="60"/>
      <c r="AJ41" s="18"/>
      <c r="AK41" s="18"/>
      <c r="AL41" s="18"/>
      <c r="AM41" s="18"/>
    </row>
    <row r="42" spans="1:39" ht="19.95" customHeight="1" x14ac:dyDescent="0.25">
      <c r="A42" s="60"/>
      <c r="B42" s="1" t="str">
        <f t="shared" si="9"/>
        <v>Mi</v>
      </c>
      <c r="C42" s="2">
        <f t="shared" si="10"/>
        <v>44336</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791</v>
      </c>
      <c r="W42" s="166" t="str">
        <f t="shared" ca="1" si="15"/>
        <v>:</v>
      </c>
      <c r="X42" s="167">
        <f t="shared" ca="1" si="16"/>
        <v>10.000000000052296</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-791.16666666666754</v>
      </c>
      <c r="AF42" s="9">
        <f t="shared" ca="1" si="7"/>
        <v>-791.16666666666754</v>
      </c>
      <c r="AG42" s="10">
        <f t="shared" ca="1" si="20"/>
        <v>-791</v>
      </c>
      <c r="AH42" s="10">
        <f t="shared" ca="1" si="8"/>
        <v>-0.10000000000052296</v>
      </c>
      <c r="AI42" s="60"/>
      <c r="AJ42" s="18"/>
      <c r="AK42" s="18"/>
      <c r="AL42" s="18"/>
      <c r="AM42" s="18"/>
    </row>
    <row r="43" spans="1:39" ht="19.95" customHeight="1" x14ac:dyDescent="0.25">
      <c r="A43" s="60"/>
      <c r="B43" s="1" t="str">
        <f t="shared" si="9"/>
        <v>Do</v>
      </c>
      <c r="C43" s="2">
        <f t="shared" si="10"/>
        <v>44337</v>
      </c>
      <c r="D43" s="12"/>
      <c r="E43" s="3"/>
      <c r="F43" s="4"/>
      <c r="G43" s="151">
        <f t="shared" si="11"/>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2"/>
        <v/>
      </c>
      <c r="U43" s="164" t="str">
        <f t="shared" ca="1" si="13"/>
        <v>-</v>
      </c>
      <c r="V43" s="165">
        <f t="shared" ca="1" si="14"/>
        <v>799</v>
      </c>
      <c r="W43" s="166" t="str">
        <f t="shared" ca="1" si="15"/>
        <v>:</v>
      </c>
      <c r="X43" s="167">
        <f t="shared" ca="1" si="16"/>
        <v>5.4569682106375694E-11</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5"/>
        <v>-7.8333333333333339</v>
      </c>
      <c r="AB43" s="7">
        <f t="shared" si="17"/>
        <v>0</v>
      </c>
      <c r="AC43" s="11">
        <f t="shared" si="6"/>
        <v>0</v>
      </c>
      <c r="AD43" s="8">
        <f t="shared" si="18"/>
        <v>0</v>
      </c>
      <c r="AE43" s="8">
        <f t="shared" ca="1" si="19"/>
        <v>-799.00000000000091</v>
      </c>
      <c r="AF43" s="9">
        <f t="shared" ca="1" si="7"/>
        <v>-799.00000000000091</v>
      </c>
      <c r="AG43" s="10">
        <f t="shared" ca="1" si="20"/>
        <v>-799</v>
      </c>
      <c r="AH43" s="10">
        <f t="shared" ca="1" si="8"/>
        <v>-5.4569682106375692E-13</v>
      </c>
      <c r="AI43" s="60"/>
      <c r="AJ43" s="18"/>
      <c r="AK43" s="18"/>
      <c r="AL43" s="18"/>
      <c r="AM43" s="18"/>
    </row>
    <row r="44" spans="1:39" ht="19.95" customHeight="1" x14ac:dyDescent="0.25">
      <c r="A44" s="60"/>
      <c r="B44" s="1" t="str">
        <f t="shared" si="9"/>
        <v>Fr</v>
      </c>
      <c r="C44" s="2">
        <f t="shared" si="10"/>
        <v>44338</v>
      </c>
      <c r="D44" s="12"/>
      <c r="E44" s="3"/>
      <c r="F44" s="4"/>
      <c r="G44" s="151">
        <f t="shared" si="11"/>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2"/>
        <v/>
      </c>
      <c r="U44" s="164" t="str">
        <f t="shared" ca="1" si="13"/>
        <v>-</v>
      </c>
      <c r="V44" s="165">
        <f t="shared" ca="1" si="14"/>
        <v>806</v>
      </c>
      <c r="W44" s="166" t="str">
        <f t="shared" ca="1" si="15"/>
        <v>:</v>
      </c>
      <c r="X44" s="167">
        <f t="shared" ca="1" si="16"/>
        <v>50.000000000056843</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5"/>
        <v>-7.8333333333333339</v>
      </c>
      <c r="AB44" s="7">
        <f t="shared" si="17"/>
        <v>0</v>
      </c>
      <c r="AC44" s="11">
        <f t="shared" si="6"/>
        <v>0</v>
      </c>
      <c r="AD44" s="8">
        <f t="shared" si="18"/>
        <v>0</v>
      </c>
      <c r="AE44" s="8">
        <f t="shared" ca="1" si="19"/>
        <v>-806.83333333333428</v>
      </c>
      <c r="AF44" s="9">
        <f t="shared" ca="1" si="7"/>
        <v>-806.83333333333428</v>
      </c>
      <c r="AG44" s="10">
        <f t="shared" ca="1" si="20"/>
        <v>-806</v>
      </c>
      <c r="AH44" s="10">
        <f t="shared" ca="1" si="8"/>
        <v>-0.50000000000056843</v>
      </c>
      <c r="AI44" s="60"/>
      <c r="AJ44" s="18"/>
      <c r="AK44" s="18"/>
      <c r="AL44" s="18"/>
      <c r="AM44" s="18"/>
    </row>
    <row r="45" spans="1:39" ht="19.95" customHeight="1" x14ac:dyDescent="0.25">
      <c r="A45" s="60"/>
      <c r="B45" s="1" t="str">
        <f t="shared" si="9"/>
        <v>Sa</v>
      </c>
      <c r="C45" s="2">
        <f t="shared" si="10"/>
        <v>44339</v>
      </c>
      <c r="D45" s="12"/>
      <c r="E45" s="3"/>
      <c r="F45" s="4"/>
      <c r="G45" s="151">
        <f t="shared" si="11"/>
        <v>0</v>
      </c>
      <c r="H45" s="152">
        <f t="shared" ca="1" si="0"/>
        <v>0</v>
      </c>
      <c r="I45" s="152" t="str">
        <f t="shared" ca="1" si="1"/>
        <v xml:space="preserve"> </v>
      </c>
      <c r="J45" s="153" t="str">
        <f t="shared" ca="1" si="2"/>
        <v xml:space="preserve">  </v>
      </c>
      <c r="K45" s="4"/>
      <c r="L45" s="5"/>
      <c r="M45" s="5"/>
      <c r="N45" s="5"/>
      <c r="O45" s="5"/>
      <c r="P45" s="5"/>
      <c r="Q45" s="158" t="str">
        <f t="shared" si="3"/>
        <v/>
      </c>
      <c r="R45" s="159" t="str">
        <f t="shared" si="4"/>
        <v/>
      </c>
      <c r="S45" s="13"/>
      <c r="T45" s="149" t="str">
        <f t="shared" si="12"/>
        <v/>
      </c>
      <c r="U45" s="164" t="str">
        <f t="shared" ca="1" si="13"/>
        <v/>
      </c>
      <c r="V45" s="165" t="str">
        <f t="shared" ca="1" si="14"/>
        <v/>
      </c>
      <c r="W45" s="166" t="str">
        <f t="shared" ca="1" si="15"/>
        <v/>
      </c>
      <c r="X45" s="167" t="str">
        <f t="shared" ca="1" si="16"/>
        <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v>
      </c>
      <c r="AA45" s="6">
        <f t="shared" ca="1" si="5"/>
        <v>0</v>
      </c>
      <c r="AB45" s="7">
        <f t="shared" si="17"/>
        <v>0</v>
      </c>
      <c r="AC45" s="11">
        <f t="shared" si="6"/>
        <v>0</v>
      </c>
      <c r="AD45" s="8">
        <f t="shared" si="18"/>
        <v>0</v>
      </c>
      <c r="AE45" s="8">
        <f t="shared" ca="1" si="19"/>
        <v>-806.83333333333428</v>
      </c>
      <c r="AF45" s="9">
        <f t="shared" ca="1" si="7"/>
        <v>-806.83333333333428</v>
      </c>
      <c r="AG45" s="10">
        <f t="shared" ca="1" si="20"/>
        <v>-806</v>
      </c>
      <c r="AH45" s="10">
        <f t="shared" ca="1" si="8"/>
        <v>-0.50000000000056843</v>
      </c>
      <c r="AI45" s="60"/>
      <c r="AJ45" s="18"/>
      <c r="AK45" s="18"/>
      <c r="AL45" s="18"/>
      <c r="AM45" s="18"/>
    </row>
    <row r="46" spans="1:39" ht="19.95" customHeight="1" x14ac:dyDescent="0.25">
      <c r="A46" s="60"/>
      <c r="B46" s="1" t="str">
        <f t="shared" si="9"/>
        <v>So</v>
      </c>
      <c r="C46" s="2">
        <f t="shared" si="10"/>
        <v>44340</v>
      </c>
      <c r="D46" s="12"/>
      <c r="E46" s="3"/>
      <c r="F46" s="4"/>
      <c r="G46" s="151">
        <f t="shared" si="11"/>
        <v>0</v>
      </c>
      <c r="H46" s="152">
        <f t="shared" ca="1" si="0"/>
        <v>0</v>
      </c>
      <c r="I46" s="152" t="str">
        <f t="shared" ca="1" si="1"/>
        <v xml:space="preserve"> </v>
      </c>
      <c r="J46" s="153" t="str">
        <f t="shared" ca="1" si="2"/>
        <v xml:space="preserve">  </v>
      </c>
      <c r="K46" s="4"/>
      <c r="L46" s="5"/>
      <c r="M46" s="5"/>
      <c r="N46" s="5"/>
      <c r="O46" s="5"/>
      <c r="P46" s="5"/>
      <c r="Q46" s="158" t="str">
        <f t="shared" si="3"/>
        <v/>
      </c>
      <c r="R46" s="159" t="str">
        <f t="shared" si="4"/>
        <v/>
      </c>
      <c r="S46" s="13"/>
      <c r="T46" s="149" t="str">
        <f t="shared" si="12"/>
        <v/>
      </c>
      <c r="U46" s="164" t="str">
        <f t="shared" ca="1" si="13"/>
        <v/>
      </c>
      <c r="V46" s="165" t="str">
        <f t="shared" ca="1" si="14"/>
        <v/>
      </c>
      <c r="W46" s="166" t="str">
        <f t="shared" ca="1" si="15"/>
        <v/>
      </c>
      <c r="X46" s="167" t="str">
        <f t="shared" ca="1" si="16"/>
        <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v>
      </c>
      <c r="AA46" s="6">
        <f t="shared" ca="1" si="5"/>
        <v>0</v>
      </c>
      <c r="AB46" s="7">
        <f t="shared" si="17"/>
        <v>0</v>
      </c>
      <c r="AC46" s="11">
        <f t="shared" si="6"/>
        <v>0</v>
      </c>
      <c r="AD46" s="8">
        <f t="shared" si="18"/>
        <v>0</v>
      </c>
      <c r="AE46" s="8">
        <f t="shared" ca="1" si="19"/>
        <v>-806.83333333333428</v>
      </c>
      <c r="AF46" s="9">
        <f t="shared" ca="1" si="7"/>
        <v>-806.83333333333428</v>
      </c>
      <c r="AG46" s="10">
        <f t="shared" ca="1" si="20"/>
        <v>-806</v>
      </c>
      <c r="AH46" s="10">
        <f t="shared" ca="1" si="8"/>
        <v>-0.50000000000056843</v>
      </c>
      <c r="AI46" s="60"/>
      <c r="AJ46" s="18"/>
      <c r="AK46" s="18"/>
      <c r="AL46" s="18"/>
      <c r="AM46" s="18"/>
    </row>
    <row r="47" spans="1:39" ht="19.95" customHeight="1" x14ac:dyDescent="0.25">
      <c r="A47" s="60"/>
      <c r="B47" s="1" t="str">
        <f t="shared" si="9"/>
        <v>Mo</v>
      </c>
      <c r="C47" s="2">
        <f t="shared" si="10"/>
        <v>44341</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814</v>
      </c>
      <c r="W47" s="166" t="str">
        <f t="shared" ca="1" si="15"/>
        <v>:</v>
      </c>
      <c r="X47" s="167">
        <f t="shared" ca="1" si="16"/>
        <v>40.000000000059117</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-814.66666666666765</v>
      </c>
      <c r="AF47" s="9">
        <f t="shared" ca="1" si="7"/>
        <v>-814.66666666666765</v>
      </c>
      <c r="AG47" s="10">
        <f t="shared" ca="1" si="20"/>
        <v>-814</v>
      </c>
      <c r="AH47" s="10">
        <f t="shared" ca="1" si="8"/>
        <v>-0.40000000000059116</v>
      </c>
      <c r="AI47" s="60"/>
      <c r="AJ47" s="18"/>
      <c r="AK47" s="18"/>
      <c r="AL47" s="18"/>
      <c r="AM47" s="18"/>
    </row>
    <row r="48" spans="1:39" ht="19.95" customHeight="1" x14ac:dyDescent="0.25">
      <c r="A48" s="60"/>
      <c r="B48" s="1" t="str">
        <f t="shared" si="9"/>
        <v>Di</v>
      </c>
      <c r="C48" s="2">
        <f t="shared" si="10"/>
        <v>44342</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822</v>
      </c>
      <c r="W48" s="166" t="str">
        <f t="shared" ca="1" si="15"/>
        <v>:</v>
      </c>
      <c r="X48" s="167">
        <f t="shared" ca="1" si="16"/>
        <v>30.000000000061387</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-822.50000000000102</v>
      </c>
      <c r="AF48" s="9">
        <f t="shared" ca="1" si="7"/>
        <v>-822.50000000000102</v>
      </c>
      <c r="AG48" s="10">
        <f t="shared" ca="1" si="20"/>
        <v>-822</v>
      </c>
      <c r="AH48" s="10">
        <f t="shared" ca="1" si="8"/>
        <v>-0.30000000000061389</v>
      </c>
      <c r="AI48" s="60"/>
      <c r="AJ48" s="18"/>
      <c r="AK48" s="18"/>
      <c r="AL48" s="18"/>
      <c r="AM48" s="18"/>
    </row>
    <row r="49" spans="1:39" ht="19.95" customHeight="1" x14ac:dyDescent="0.25">
      <c r="A49" s="60"/>
      <c r="B49" s="1" t="str">
        <f t="shared" si="9"/>
        <v>Mi</v>
      </c>
      <c r="C49" s="2">
        <f t="shared" si="10"/>
        <v>44343</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830</v>
      </c>
      <c r="W49" s="166" t="str">
        <f t="shared" ca="1" si="15"/>
        <v>:</v>
      </c>
      <c r="X49" s="167">
        <f t="shared" ca="1" si="16"/>
        <v>20.000000000063665</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-830.33333333333439</v>
      </c>
      <c r="AF49" s="9">
        <f t="shared" ca="1" si="7"/>
        <v>-830.33333333333439</v>
      </c>
      <c r="AG49" s="10">
        <f t="shared" ca="1" si="20"/>
        <v>-830</v>
      </c>
      <c r="AH49" s="10">
        <f t="shared" ca="1" si="8"/>
        <v>-0.20000000000063664</v>
      </c>
      <c r="AI49" s="60"/>
      <c r="AJ49" s="18"/>
      <c r="AK49" s="18"/>
      <c r="AL49" s="18"/>
      <c r="AM49" s="18"/>
    </row>
    <row r="50" spans="1:39" ht="19.95" customHeight="1" x14ac:dyDescent="0.25">
      <c r="A50" s="60"/>
      <c r="B50" s="1" t="str">
        <f t="shared" si="9"/>
        <v>Do</v>
      </c>
      <c r="C50" s="2">
        <f t="shared" si="10"/>
        <v>44344</v>
      </c>
      <c r="D50" s="12"/>
      <c r="E50" s="3"/>
      <c r="F50" s="4"/>
      <c r="G50" s="151">
        <f t="shared" si="11"/>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2"/>
        <v/>
      </c>
      <c r="U50" s="164" t="str">
        <f t="shared" ca="1" si="13"/>
        <v>-</v>
      </c>
      <c r="V50" s="165">
        <f t="shared" ca="1" si="14"/>
        <v>838</v>
      </c>
      <c r="W50" s="166" t="str">
        <f t="shared" ca="1" si="15"/>
        <v>:</v>
      </c>
      <c r="X50" s="167">
        <f t="shared" ca="1" si="16"/>
        <v>10.00000000006594</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5"/>
        <v>-7.8333333333333339</v>
      </c>
      <c r="AB50" s="7">
        <f t="shared" si="17"/>
        <v>0</v>
      </c>
      <c r="AC50" s="11">
        <f t="shared" si="6"/>
        <v>0</v>
      </c>
      <c r="AD50" s="8">
        <f t="shared" si="18"/>
        <v>0</v>
      </c>
      <c r="AE50" s="8">
        <f t="shared" ca="1" si="19"/>
        <v>-838.16666666666777</v>
      </c>
      <c r="AF50" s="9">
        <f t="shared" ca="1" si="7"/>
        <v>-838.16666666666777</v>
      </c>
      <c r="AG50" s="10">
        <f t="shared" ca="1" si="20"/>
        <v>-838</v>
      </c>
      <c r="AH50" s="10">
        <f t="shared" ca="1" si="8"/>
        <v>-0.10000000000065939</v>
      </c>
      <c r="AI50" s="60"/>
      <c r="AJ50" s="18"/>
      <c r="AK50" s="18"/>
      <c r="AL50" s="18"/>
      <c r="AM50" s="18"/>
    </row>
    <row r="51" spans="1:39" ht="19.95" customHeight="1" x14ac:dyDescent="0.25">
      <c r="A51" s="60"/>
      <c r="B51" s="1" t="str">
        <f t="shared" si="9"/>
        <v>Fr</v>
      </c>
      <c r="C51" s="2">
        <f t="shared" si="10"/>
        <v>44345</v>
      </c>
      <c r="D51" s="12"/>
      <c r="E51" s="3"/>
      <c r="F51" s="4"/>
      <c r="G51" s="151">
        <f t="shared" si="11"/>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2"/>
        <v/>
      </c>
      <c r="U51" s="164" t="str">
        <f t="shared" ca="1" si="13"/>
        <v>-</v>
      </c>
      <c r="V51" s="165">
        <f t="shared" ca="1" si="14"/>
        <v>846</v>
      </c>
      <c r="W51" s="166" t="str">
        <f t="shared" ca="1" si="15"/>
        <v>:</v>
      </c>
      <c r="X51" s="167">
        <f t="shared" ca="1" si="16"/>
        <v>6.8212102632969618E-11</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5"/>
        <v>-7.8333333333333339</v>
      </c>
      <c r="AB51" s="7">
        <f t="shared" si="17"/>
        <v>0</v>
      </c>
      <c r="AC51" s="11">
        <f t="shared" si="6"/>
        <v>0</v>
      </c>
      <c r="AD51" s="8">
        <f t="shared" si="18"/>
        <v>0</v>
      </c>
      <c r="AE51" s="8">
        <f t="shared" ca="1" si="19"/>
        <v>-846.00000000000114</v>
      </c>
      <c r="AF51" s="9">
        <f t="shared" ca="1" si="7"/>
        <v>-846.00000000000114</v>
      </c>
      <c r="AG51" s="10">
        <f t="shared" ca="1" si="20"/>
        <v>-846</v>
      </c>
      <c r="AH51" s="10">
        <f t="shared" ca="1" si="8"/>
        <v>-6.8212102632969618E-13</v>
      </c>
      <c r="AI51" s="60"/>
      <c r="AJ51" s="18"/>
      <c r="AK51" s="18"/>
      <c r="AL51" s="18"/>
      <c r="AM51" s="18"/>
    </row>
    <row r="52" spans="1:39" ht="19.95" customHeight="1" x14ac:dyDescent="0.25">
      <c r="A52" s="60"/>
      <c r="B52" s="66" t="str">
        <f t="shared" si="9"/>
        <v>Sa</v>
      </c>
      <c r="C52" s="67">
        <f t="shared" si="10"/>
        <v>44346</v>
      </c>
      <c r="D52" s="12"/>
      <c r="E52" s="68"/>
      <c r="F52" s="69"/>
      <c r="G52" s="151">
        <f t="shared" si="11"/>
        <v>0</v>
      </c>
      <c r="H52" s="152">
        <f t="shared" ca="1" si="0"/>
        <v>0</v>
      </c>
      <c r="I52" s="154" t="str">
        <f ca="1">IF(C52=" ","",IF(G52=H52," ",IF(G52&gt;H52,"+","-")))</f>
        <v xml:space="preserve"> </v>
      </c>
      <c r="J52" s="155" t="str">
        <f ca="1">IF(C52=" ","",IF(H52=G52,"  ",IF(H52&gt;G52,(H52-G52),(G52-H52))))</f>
        <v xml:space="preserve">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v>
      </c>
      <c r="AA52" s="6">
        <f t="shared" ca="1" si="5"/>
        <v>0</v>
      </c>
      <c r="AB52" s="7">
        <f t="shared" si="17"/>
        <v>0</v>
      </c>
      <c r="AC52" s="11">
        <f t="shared" si="6"/>
        <v>0</v>
      </c>
      <c r="AD52" s="8">
        <f t="shared" si="18"/>
        <v>0</v>
      </c>
      <c r="AE52" s="8">
        <f t="shared" ca="1" si="19"/>
        <v>-846.00000000000114</v>
      </c>
      <c r="AF52" s="9">
        <f t="shared" ca="1" si="7"/>
        <v>-846.00000000000114</v>
      </c>
      <c r="AG52" s="10">
        <f t="shared" ca="1" si="20"/>
        <v>-846</v>
      </c>
      <c r="AH52" s="10">
        <f t="shared" ca="1" si="8"/>
        <v>-6.8212102632969618E-13</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846</v>
      </c>
      <c r="W55" s="59" t="s">
        <v>6</v>
      </c>
      <c r="X55" s="57">
        <f ca="1">IF((AH52+X54)&lt;0,((AH52*100+X54)*(-1)),(AH52*100+X54))</f>
        <v>6.8212102632969618E-11</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r85DJBz+vd1rImu9F20tKffDhFYdqhWarUE7cipng3BfTkYEzStw9XJqvlb4/9iMWRt8iQMAh7rvMr77q4oHqQ==" saltValue="wPTQRXSEq2beP6UY885jXA=="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151" priority="23">
      <formula>OR($B22="Sa",$B22="So")</formula>
    </cfRule>
  </conditionalFormatting>
  <conditionalFormatting sqref="B22:C52">
    <cfRule type="expression" dxfId="150" priority="11">
      <formula>$D22="F"</formula>
    </cfRule>
    <cfRule type="expression" dxfId="149" priority="22">
      <formula>$B22="So"</formula>
    </cfRule>
  </conditionalFormatting>
  <conditionalFormatting sqref="J9">
    <cfRule type="expression" dxfId="148" priority="10">
      <formula>AND($J$9&lt;&gt;0,$E$9="VZ")</formula>
    </cfRule>
    <cfRule type="expression" dxfId="147" priority="14">
      <formula>$E$9&lt;&gt;"TZ"</formula>
    </cfRule>
    <cfRule type="expression" dxfId="146" priority="20">
      <formula>$E$9="TZ"</formula>
    </cfRule>
    <cfRule type="expression" dxfId="145" priority="21">
      <formula>AND($J$9="",$E$9="TZ")</formula>
    </cfRule>
  </conditionalFormatting>
  <conditionalFormatting sqref="U55:X55 B58:B63">
    <cfRule type="expression" dxfId="144" priority="13">
      <formula>AND($E$9&lt;&gt;"TZ",$V$55&gt;40)</formula>
    </cfRule>
    <cfRule type="expression" dxfId="143" priority="19">
      <formula>AND($E$9="TZ",$V$55&gt;$AA$14*24)</formula>
    </cfRule>
  </conditionalFormatting>
  <conditionalFormatting sqref="D15">
    <cfRule type="expression" dxfId="142" priority="18">
      <formula>$E$9="TZ"</formula>
    </cfRule>
  </conditionalFormatting>
  <conditionalFormatting sqref="G15:L15">
    <cfRule type="expression" dxfId="141" priority="15">
      <formula>$D$15="x"</formula>
    </cfRule>
    <cfRule type="expression" dxfId="140" priority="16">
      <formula>AND($D$15="x",G13&lt;&gt;"x",G15&lt;&gt;"")</formula>
    </cfRule>
    <cfRule type="expression" dxfId="139" priority="17">
      <formula>$D$15&lt;&gt;"x"</formula>
    </cfRule>
  </conditionalFormatting>
  <conditionalFormatting sqref="G13:L13">
    <cfRule type="expression" dxfId="138" priority="12">
      <formula>$E$9="TZ"</formula>
    </cfRule>
  </conditionalFormatting>
  <conditionalFormatting sqref="M14:M15">
    <cfRule type="expression" dxfId="137" priority="24">
      <formula>IF($D$15="x",$M$15&lt;&gt;($J$9))</formula>
    </cfRule>
  </conditionalFormatting>
  <conditionalFormatting sqref="O22:P52">
    <cfRule type="expression" dxfId="136" priority="9">
      <formula>OR($B22="Sa",$B22="So")</formula>
    </cfRule>
  </conditionalFormatting>
  <conditionalFormatting sqref="U6:X6">
    <cfRule type="expression" dxfId="135" priority="8">
      <formula>$U$6="-"</formula>
    </cfRule>
  </conditionalFormatting>
  <conditionalFormatting sqref="T22:T52">
    <cfRule type="expression" dxfId="134" priority="5">
      <formula>OR($B22="Sa",$B22="So")</formula>
    </cfRule>
  </conditionalFormatting>
  <conditionalFormatting sqref="D22:D52">
    <cfRule type="expression" dxfId="133" priority="1">
      <formula>OR($B22="Sa",$B22="So")</formula>
    </cfRule>
  </conditionalFormatting>
  <dataValidations count="22">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500-000000000000}">
      <formula1>"VZ,TZ,Schicht"</formula1>
    </dataValidation>
    <dataValidation allowBlank="1" showInputMessage="1" showErrorMessage="1" promptTitle="Bemerkungen" prompt="Raum für eigene Bemerkungen_x000a_zB. Sitzung AG, Freizeitausgleich (FZA), mobile Office...." sqref="S21:T21" xr:uid="{00000000-0002-0000-0500-000001000000}"/>
    <dataValidation allowBlank="1" showInputMessage="1" showErrorMessage="1" promptTitle="Diff." prompt="Berechnet die Differenz zwischen_x000a_Anwesenheitszeit und Sollarbeitszeit" sqref="I21" xr:uid="{00000000-0002-0000-0500-000002000000}"/>
    <dataValidation allowBlank="1" showInputMessage="1" showErrorMessage="1" promptTitle="Aufrechnung" prompt="Ergebnis der Sollarbeitszeit zur_x000a_tatsächlichen Arbeitszeit" sqref="U21" xr:uid="{00000000-0002-0000-0500-000003000000}"/>
    <dataValidation allowBlank="1" showInputMessage="1" showErrorMessage="1" promptTitle="Soll Pause" prompt="&gt;6 Std. mind. 30 Min. Pause_x000a_&gt;9 Std. mind. 45 Min. Pause_x000a_autom. Abgleich für die Aufrechnung" sqref="Q21" xr:uid="{00000000-0002-0000-0500-000004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500-000005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500-000006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500-000007000000}"/>
    <dataValidation allowBlank="1" showInputMessage="1" showErrorMessage="1" promptTitle="Unterbrechung" prompt="Beginn und Ende einer Arbeitsunterbrechung_x000a_im Format z.B. _x000a_12:00   12:30 _x000a_eingeben_x000a__x000a__x000a_" sqref="K21:M21" xr:uid="{00000000-0002-0000-0500-000008000000}"/>
    <dataValidation type="time" errorStyle="warning" allowBlank="1" showInputMessage="1" showErrorMessage="1" errorTitle="Arbeitsbeginn" error="Die Eingabe muss im Zeitformat_x000a_00:00 erfolgen._x000a__x000a_Zeiten vor 6:00 Uhr _x000a_bleiben unberücksichtigt" sqref="E22:E52" xr:uid="{00000000-0002-0000-0500-000009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500-00000A000000}">
      <formula1>0.25</formula1>
      <formula2>0.833333333333333</formula2>
    </dataValidation>
    <dataValidation allowBlank="1" showInputMessage="1" showErrorMessage="1" promptTitle="Sollarbeitszeit" prompt="Sollarbeitzeit ohne Berücksichtigung der Sonderfreizeiten" sqref="Z21:Z52" xr:uid="{00000000-0002-0000-0500-00000B000000}"/>
    <dataValidation allowBlank="1" showInputMessage="1" showErrorMessage="1" promptTitle="Anwesenheitszeit" prompt="Bitte geben Sie die Anwesenheitszeit_x000a_im Format Stunden : Minuten ein" sqref="E21:G21" xr:uid="{00000000-0002-0000-0500-00000C000000}"/>
    <dataValidation allowBlank="1" showInputMessage="1" showErrorMessage="1" promptTitle="Sollarbeitszeit" prompt="Die Werte werden gesetzt_x000a_Bitte geben Sie unter&quot;Status&quot; und &quot;TZ / VZ&quot; die zutreffenden Werte ein" sqref="H21:H52" xr:uid="{00000000-0002-0000-0500-00000D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500-00000E000000}"/>
    <dataValidation allowBlank="1" showInputMessage="1" showErrorMessage="1" promptTitle="Status" prompt="klicken Sie auf die blau markierte Zelle und wählen Sie anhand der Liste aus" sqref="B8 E8" xr:uid="{00000000-0002-0000-0500-00000F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500-000010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500-000011000000}"/>
    <dataValidation type="list" allowBlank="1" showInputMessage="1" showErrorMessage="1" sqref="S9:W9" xr:uid="{00000000-0002-0000-0500-000012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500-000013000000}">
      <formula1>"x,X"</formula1>
    </dataValidation>
    <dataValidation allowBlank="1" showErrorMessage="1" sqref="B9:C9" xr:uid="{00000000-0002-0000-05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5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DATE(Stammdaten!C6,6,1)</f>
        <v>44347</v>
      </c>
      <c r="K6" s="226"/>
      <c r="L6" s="226"/>
      <c r="M6" s="226"/>
      <c r="N6" s="226"/>
      <c r="O6" s="23"/>
      <c r="P6" s="23"/>
      <c r="Q6" s="23"/>
      <c r="R6" s="23"/>
      <c r="S6" s="229"/>
      <c r="T6" s="230"/>
      <c r="U6" s="147" t="str">
        <f ca="1">IF('5'!$AF$52&lt;0,"-","+")</f>
        <v>-</v>
      </c>
      <c r="V6" s="144">
        <f ca="1">'5'!$V$55</f>
        <v>846</v>
      </c>
      <c r="W6" s="145" t="s">
        <v>6</v>
      </c>
      <c r="X6" s="146">
        <f ca="1">'5'!$X$55</f>
        <v>6.8212102632969618E-11</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21</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6.8212102632969618E-13</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-846.00000000000114</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So</v>
      </c>
      <c r="C22" s="2">
        <f>DATE(Stammdaten!C6,MONTH(J6),1)</f>
        <v>44347</v>
      </c>
      <c r="D22" s="12"/>
      <c r="E22" s="3"/>
      <c r="F22" s="4"/>
      <c r="G22" s="151">
        <f>IF(C22=" ","",IF(D22="FZA",0,IF(OR(D22="",D22="dA"),IF(AND(F22&gt;0,E22&gt;0),(F22-E22),0),IF(D22="F",(F22-E22),H22))))</f>
        <v>0</v>
      </c>
      <c r="H22" s="152">
        <f t="shared" ref="H22:H52" ca="1" si="0">IF(OR(D22="KK",D22="F",D22="SU",D22="U"),0,Z22)</f>
        <v>0</v>
      </c>
      <c r="I22" s="152" t="str">
        <f t="shared" ref="I22:I49" ca="1" si="1">IF(G22=H22," ",IF(G22&gt;H22,"+","-"))</f>
        <v xml:space="preserve"> </v>
      </c>
      <c r="J22" s="153" t="str">
        <f t="shared" ref="J22:J49" ca="1" si="2">IF(H22=G22,"  ",IF(H22&gt;G22,(H22-G22),(G22-H22)))</f>
        <v xml:space="preserve">  </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
      </c>
      <c r="V22" s="165" t="str">
        <f ca="1">IF(OR(Z22&gt;0,AND(Z22=0,T22&lt;&gt;"")),IF(AE22="","",IF(AG22&lt;0,(AG22*(-1)),AG22)),"")</f>
        <v/>
      </c>
      <c r="W22" s="166" t="str">
        <f ca="1">IF(OR(Z22&gt;0,AND(Z22=0,T22&lt;&gt;"")),IF(AE22="","",":"),"")</f>
        <v/>
      </c>
      <c r="X22" s="167" t="str">
        <f ca="1">IF(OR(Z22&gt;0,AND(Z22=0,T22&lt;&gt;"")),IF(AE22="","",IF(AF22&gt;0,PRODUCT(AH22,100),PRODUCT(AH22,-100))),"")</f>
        <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v>
      </c>
      <c r="AA22" s="6">
        <f t="shared" ref="AA22:AA52" ca="1" si="5">IF(I22="-",(-J22)*24,IF(I22="+",(+J22)*24,0))</f>
        <v>0</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-846.00000000000114</v>
      </c>
      <c r="AF22" s="9">
        <f t="shared" ref="AF22:AF52" ca="1" si="7">SUM(AF21,AA22,AD22)</f>
        <v>-846.00000000000114</v>
      </c>
      <c r="AG22" s="10">
        <f ca="1">ROUNDDOWN(ROUND(AF22,2),0)</f>
        <v>-846</v>
      </c>
      <c r="AH22" s="10">
        <f t="shared" ref="AH22:AH52" ca="1" si="8">SUM(AF22-AG22)/100*60</f>
        <v>-6.8212102632969618E-13</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Mo</v>
      </c>
      <c r="C23" s="2">
        <f t="shared" ref="C23:C52" si="10">IF(C22=" "," ",IF(MONTH(C22+1)&lt;&gt;MONTH(C22)," ",C22+1))</f>
        <v>44348</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853</v>
      </c>
      <c r="W23" s="166" t="str">
        <f t="shared" ref="W23:W52" ca="1" si="15">IF(OR(Z23&gt;0,AND(Z23=0,T23&lt;&gt;"")),IF(AE23="","",":"),"")</f>
        <v>:</v>
      </c>
      <c r="X23" s="167">
        <f t="shared" ref="X23:X52" ca="1" si="16">IF(OR(Z23&gt;0,AND(Z23=0,T23&lt;&gt;"")),IF(AE23="","",IF(AF23&gt;0,PRODUCT(AH23,100),PRODUCT(AH23,-100))),"")</f>
        <v>50.000000000070486</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-853.83333333333451</v>
      </c>
      <c r="AF23" s="9">
        <f ca="1">SUM(AF22,AA23,AD23)</f>
        <v>-853.83333333333451</v>
      </c>
      <c r="AG23" s="10">
        <f t="shared" ref="AG23:AG52" ca="1" si="20">ROUNDDOWN(ROUND(AF23,2),0)</f>
        <v>-853</v>
      </c>
      <c r="AH23" s="10">
        <f t="shared" ca="1" si="8"/>
        <v>-0.50000000000070488</v>
      </c>
      <c r="AI23" s="60"/>
      <c r="AJ23" s="18"/>
      <c r="AK23" s="18"/>
      <c r="AL23" s="18"/>
      <c r="AM23" s="18"/>
    </row>
    <row r="24" spans="1:39" ht="19.95" customHeight="1" x14ac:dyDescent="0.25">
      <c r="A24" s="60"/>
      <c r="B24" s="1" t="str">
        <f t="shared" si="9"/>
        <v>Di</v>
      </c>
      <c r="C24" s="2">
        <f t="shared" si="10"/>
        <v>44349</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861</v>
      </c>
      <c r="W24" s="166" t="str">
        <f t="shared" ca="1" si="15"/>
        <v>:</v>
      </c>
      <c r="X24" s="167">
        <f t="shared" ca="1" si="16"/>
        <v>40.00000000007276</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-861.66666666666788</v>
      </c>
      <c r="AF24" s="9">
        <f t="shared" ca="1" si="7"/>
        <v>-861.66666666666788</v>
      </c>
      <c r="AG24" s="10">
        <f t="shared" ca="1" si="20"/>
        <v>-861</v>
      </c>
      <c r="AH24" s="10">
        <f t="shared" ca="1" si="8"/>
        <v>-0.40000000000072761</v>
      </c>
      <c r="AI24" s="60"/>
      <c r="AJ24" s="18"/>
      <c r="AK24" s="18"/>
      <c r="AL24" s="18"/>
      <c r="AM24" s="18"/>
    </row>
    <row r="25" spans="1:39" ht="19.95" customHeight="1" x14ac:dyDescent="0.25">
      <c r="A25" s="60"/>
      <c r="B25" s="1" t="str">
        <f t="shared" si="9"/>
        <v>Mi</v>
      </c>
      <c r="C25" s="2">
        <f t="shared" si="10"/>
        <v>44350</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869</v>
      </c>
      <c r="W25" s="166" t="str">
        <f t="shared" ca="1" si="15"/>
        <v>:</v>
      </c>
      <c r="X25" s="167">
        <f t="shared" ca="1" si="16"/>
        <v>30.000000000075033</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-869.50000000000125</v>
      </c>
      <c r="AF25" s="9">
        <f t="shared" ca="1" si="7"/>
        <v>-869.50000000000125</v>
      </c>
      <c r="AG25" s="10">
        <f t="shared" ca="1" si="20"/>
        <v>-869</v>
      </c>
      <c r="AH25" s="10">
        <f t="shared" ca="1" si="8"/>
        <v>-0.30000000000075033</v>
      </c>
      <c r="AI25" s="60"/>
      <c r="AJ25" s="18"/>
      <c r="AK25" s="18"/>
      <c r="AL25" s="18"/>
      <c r="AM25" s="18"/>
    </row>
    <row r="26" spans="1:39" ht="19.95" customHeight="1" x14ac:dyDescent="0.25">
      <c r="A26" s="60"/>
      <c r="B26" s="1" t="str">
        <f t="shared" si="9"/>
        <v>Do</v>
      </c>
      <c r="C26" s="2">
        <f t="shared" si="10"/>
        <v>44351</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877</v>
      </c>
      <c r="W26" s="166" t="str">
        <f t="shared" ca="1" si="15"/>
        <v>:</v>
      </c>
      <c r="X26" s="167">
        <f t="shared" ca="1" si="16"/>
        <v>20.000000000077307</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-877.33333333333462</v>
      </c>
      <c r="AF26" s="9">
        <f t="shared" ca="1" si="7"/>
        <v>-877.33333333333462</v>
      </c>
      <c r="AG26" s="10">
        <f t="shared" ca="1" si="20"/>
        <v>-877</v>
      </c>
      <c r="AH26" s="10">
        <f t="shared" ca="1" si="8"/>
        <v>-0.20000000000077306</v>
      </c>
      <c r="AI26" s="60"/>
      <c r="AJ26" s="18"/>
      <c r="AK26" s="18"/>
      <c r="AL26" s="18"/>
      <c r="AM26" s="18"/>
    </row>
    <row r="27" spans="1:39" ht="19.95" customHeight="1" x14ac:dyDescent="0.25">
      <c r="A27" s="60"/>
      <c r="B27" s="1" t="str">
        <f t="shared" si="9"/>
        <v>Fr</v>
      </c>
      <c r="C27" s="2">
        <f t="shared" si="10"/>
        <v>44352</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885</v>
      </c>
      <c r="W27" s="166" t="str">
        <f t="shared" ca="1" si="15"/>
        <v>:</v>
      </c>
      <c r="X27" s="167">
        <f t="shared" ca="1" si="16"/>
        <v>10.000000000079581</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-885.16666666666799</v>
      </c>
      <c r="AF27" s="9">
        <f t="shared" ca="1" si="7"/>
        <v>-885.16666666666799</v>
      </c>
      <c r="AG27" s="10">
        <f t="shared" ca="1" si="20"/>
        <v>-885</v>
      </c>
      <c r="AH27" s="10">
        <f t="shared" ca="1" si="8"/>
        <v>-0.1000000000007958</v>
      </c>
      <c r="AI27" s="60"/>
      <c r="AJ27" s="18"/>
      <c r="AK27" s="18"/>
      <c r="AL27" s="18"/>
      <c r="AM27" s="18"/>
    </row>
    <row r="28" spans="1:39" ht="19.95" customHeight="1" x14ac:dyDescent="0.25">
      <c r="A28" s="60"/>
      <c r="B28" s="1" t="str">
        <f t="shared" si="9"/>
        <v>Sa</v>
      </c>
      <c r="C28" s="2">
        <f t="shared" si="10"/>
        <v>44353</v>
      </c>
      <c r="D28" s="12"/>
      <c r="E28" s="3"/>
      <c r="F28" s="4"/>
      <c r="G28" s="151">
        <f t="shared" si="11"/>
        <v>0</v>
      </c>
      <c r="H28" s="152">
        <f t="shared" ca="1" si="0"/>
        <v>0</v>
      </c>
      <c r="I28" s="152" t="str">
        <f t="shared" ca="1" si="1"/>
        <v xml:space="preserve"> </v>
      </c>
      <c r="J28" s="153" t="str">
        <f t="shared" ca="1" si="2"/>
        <v xml:space="preserve">  </v>
      </c>
      <c r="K28" s="4"/>
      <c r="L28" s="5"/>
      <c r="M28" s="5"/>
      <c r="N28" s="5"/>
      <c r="O28" s="5"/>
      <c r="P28" s="5"/>
      <c r="Q28" s="158" t="str">
        <f t="shared" si="3"/>
        <v/>
      </c>
      <c r="R28" s="159" t="str">
        <f t="shared" si="4"/>
        <v/>
      </c>
      <c r="S28" s="13"/>
      <c r="T28" s="149" t="str">
        <f t="shared" si="12"/>
        <v/>
      </c>
      <c r="U28" s="164" t="str">
        <f t="shared" ca="1" si="13"/>
        <v/>
      </c>
      <c r="V28" s="165" t="str">
        <f t="shared" ca="1" si="14"/>
        <v/>
      </c>
      <c r="W28" s="166" t="str">
        <f t="shared" ca="1" si="15"/>
        <v/>
      </c>
      <c r="X28" s="167" t="str">
        <f t="shared" ca="1" si="16"/>
        <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v>
      </c>
      <c r="AA28" s="6">
        <f t="shared" ca="1" si="5"/>
        <v>0</v>
      </c>
      <c r="AB28" s="7">
        <f t="shared" si="17"/>
        <v>0</v>
      </c>
      <c r="AC28" s="11">
        <f t="shared" si="6"/>
        <v>0</v>
      </c>
      <c r="AD28" s="8">
        <f t="shared" si="18"/>
        <v>0</v>
      </c>
      <c r="AE28" s="8">
        <f t="shared" ca="1" si="19"/>
        <v>-885.16666666666799</v>
      </c>
      <c r="AF28" s="9">
        <f t="shared" ca="1" si="7"/>
        <v>-885.16666666666799</v>
      </c>
      <c r="AG28" s="10">
        <f t="shared" ca="1" si="20"/>
        <v>-885</v>
      </c>
      <c r="AH28" s="10">
        <f t="shared" ca="1" si="8"/>
        <v>-0.1000000000007958</v>
      </c>
      <c r="AI28" s="60"/>
      <c r="AJ28" s="18"/>
      <c r="AK28" s="18"/>
      <c r="AL28" s="18"/>
      <c r="AM28" s="18"/>
    </row>
    <row r="29" spans="1:39" ht="19.95" customHeight="1" x14ac:dyDescent="0.25">
      <c r="A29" s="60"/>
      <c r="B29" s="1" t="str">
        <f t="shared" si="9"/>
        <v>So</v>
      </c>
      <c r="C29" s="2">
        <f t="shared" si="10"/>
        <v>44354</v>
      </c>
      <c r="D29" s="12"/>
      <c r="E29" s="3"/>
      <c r="F29" s="4"/>
      <c r="G29" s="151">
        <f t="shared" si="11"/>
        <v>0</v>
      </c>
      <c r="H29" s="152">
        <f t="shared" ca="1" si="0"/>
        <v>0</v>
      </c>
      <c r="I29" s="152" t="str">
        <f t="shared" ca="1" si="1"/>
        <v xml:space="preserve"> </v>
      </c>
      <c r="J29" s="153" t="str">
        <f t="shared" ca="1" si="2"/>
        <v xml:space="preserve">  </v>
      </c>
      <c r="K29" s="4"/>
      <c r="L29" s="5"/>
      <c r="M29" s="5"/>
      <c r="N29" s="5"/>
      <c r="O29" s="5"/>
      <c r="P29" s="5"/>
      <c r="Q29" s="158" t="str">
        <f t="shared" si="3"/>
        <v/>
      </c>
      <c r="R29" s="159" t="str">
        <f t="shared" si="4"/>
        <v/>
      </c>
      <c r="S29" s="13"/>
      <c r="T29" s="149" t="str">
        <f t="shared" si="12"/>
        <v/>
      </c>
      <c r="U29" s="164" t="str">
        <f t="shared" ca="1" si="13"/>
        <v/>
      </c>
      <c r="V29" s="165" t="str">
        <f t="shared" ca="1" si="14"/>
        <v/>
      </c>
      <c r="W29" s="166" t="str">
        <f t="shared" ca="1" si="15"/>
        <v/>
      </c>
      <c r="X29" s="167" t="str">
        <f t="shared" ca="1" si="16"/>
        <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v>
      </c>
      <c r="AA29" s="6">
        <f t="shared" ca="1" si="5"/>
        <v>0</v>
      </c>
      <c r="AB29" s="7">
        <f t="shared" si="17"/>
        <v>0</v>
      </c>
      <c r="AC29" s="11">
        <f t="shared" si="6"/>
        <v>0</v>
      </c>
      <c r="AD29" s="8">
        <f t="shared" si="18"/>
        <v>0</v>
      </c>
      <c r="AE29" s="8">
        <f t="shared" ca="1" si="19"/>
        <v>-885.16666666666799</v>
      </c>
      <c r="AF29" s="9">
        <f t="shared" ca="1" si="7"/>
        <v>-885.16666666666799</v>
      </c>
      <c r="AG29" s="10">
        <f t="shared" ca="1" si="20"/>
        <v>-885</v>
      </c>
      <c r="AH29" s="10">
        <f t="shared" ca="1" si="8"/>
        <v>-0.1000000000007958</v>
      </c>
      <c r="AI29" s="60"/>
      <c r="AJ29" s="18"/>
      <c r="AK29" s="18"/>
      <c r="AL29" s="18"/>
      <c r="AM29" s="18"/>
    </row>
    <row r="30" spans="1:39" ht="19.95" customHeight="1" x14ac:dyDescent="0.25">
      <c r="A30" s="60"/>
      <c r="B30" s="1" t="str">
        <f t="shared" si="9"/>
        <v>Mo</v>
      </c>
      <c r="C30" s="2">
        <f t="shared" si="10"/>
        <v>44355</v>
      </c>
      <c r="D30" s="12"/>
      <c r="E30" s="3"/>
      <c r="F30" s="4"/>
      <c r="G30" s="151">
        <f t="shared" si="11"/>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2"/>
        <v/>
      </c>
      <c r="U30" s="164" t="str">
        <f t="shared" ca="1" si="13"/>
        <v>-</v>
      </c>
      <c r="V30" s="165">
        <f t="shared" ca="1" si="14"/>
        <v>893</v>
      </c>
      <c r="W30" s="166" t="str">
        <f t="shared" ca="1" si="15"/>
        <v>:</v>
      </c>
      <c r="X30" s="167">
        <f t="shared" ca="1" si="16"/>
        <v>8.1854523159563528E-11</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5"/>
        <v>-7.8333333333333339</v>
      </c>
      <c r="AB30" s="7">
        <f t="shared" si="17"/>
        <v>0</v>
      </c>
      <c r="AC30" s="11">
        <f t="shared" si="6"/>
        <v>0</v>
      </c>
      <c r="AD30" s="8">
        <f t="shared" si="18"/>
        <v>0</v>
      </c>
      <c r="AE30" s="8">
        <f t="shared" ca="1" si="19"/>
        <v>-893.00000000000136</v>
      </c>
      <c r="AF30" s="9">
        <f t="shared" ca="1" si="7"/>
        <v>-893.00000000000136</v>
      </c>
      <c r="AG30" s="10">
        <f t="shared" ca="1" si="20"/>
        <v>-893</v>
      </c>
      <c r="AH30" s="10">
        <f t="shared" ca="1" si="8"/>
        <v>-8.1854523159563533E-13</v>
      </c>
      <c r="AI30" s="60"/>
      <c r="AJ30" s="18"/>
      <c r="AK30" s="18"/>
      <c r="AL30" s="18"/>
      <c r="AM30" s="18"/>
    </row>
    <row r="31" spans="1:39" ht="19.95" customHeight="1" x14ac:dyDescent="0.25">
      <c r="A31" s="60"/>
      <c r="B31" s="1" t="str">
        <f t="shared" si="9"/>
        <v>Di</v>
      </c>
      <c r="C31" s="2">
        <f t="shared" si="10"/>
        <v>44356</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900</v>
      </c>
      <c r="W31" s="166" t="str">
        <f t="shared" ca="1" si="15"/>
        <v>:</v>
      </c>
      <c r="X31" s="167">
        <f t="shared" ca="1" si="16"/>
        <v>50.000000000084135</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-900.83333333333474</v>
      </c>
      <c r="AF31" s="9">
        <f t="shared" ca="1" si="7"/>
        <v>-900.83333333333474</v>
      </c>
      <c r="AG31" s="10">
        <f t="shared" ca="1" si="20"/>
        <v>-900</v>
      </c>
      <c r="AH31" s="10">
        <f t="shared" ca="1" si="8"/>
        <v>-0.50000000000084133</v>
      </c>
      <c r="AI31" s="60"/>
      <c r="AJ31" s="18"/>
      <c r="AK31" s="33"/>
      <c r="AL31" s="18"/>
      <c r="AM31" s="18"/>
    </row>
    <row r="32" spans="1:39" ht="19.95" customHeight="1" x14ac:dyDescent="0.25">
      <c r="A32" s="60"/>
      <c r="B32" s="1" t="str">
        <f t="shared" si="9"/>
        <v>Mi</v>
      </c>
      <c r="C32" s="2">
        <f t="shared" si="10"/>
        <v>44357</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908</v>
      </c>
      <c r="W32" s="166" t="str">
        <f t="shared" ca="1" si="15"/>
        <v>:</v>
      </c>
      <c r="X32" s="167">
        <f t="shared" ca="1" si="16"/>
        <v>40.000000000086402</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-908.66666666666811</v>
      </c>
      <c r="AF32" s="9">
        <f t="shared" ca="1" si="7"/>
        <v>-908.66666666666811</v>
      </c>
      <c r="AG32" s="10">
        <f t="shared" ca="1" si="20"/>
        <v>-908</v>
      </c>
      <c r="AH32" s="10">
        <f t="shared" ca="1" si="8"/>
        <v>-0.400000000000864</v>
      </c>
      <c r="AI32" s="60"/>
      <c r="AJ32" s="18"/>
      <c r="AK32" s="18"/>
      <c r="AL32" s="18"/>
      <c r="AM32" s="18"/>
    </row>
    <row r="33" spans="1:39" ht="19.95" customHeight="1" x14ac:dyDescent="0.25">
      <c r="A33" s="60"/>
      <c r="B33" s="1" t="str">
        <f t="shared" si="9"/>
        <v>Do</v>
      </c>
      <c r="C33" s="2">
        <f t="shared" si="10"/>
        <v>44358</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916</v>
      </c>
      <c r="W33" s="166" t="str">
        <f t="shared" ca="1" si="15"/>
        <v>:</v>
      </c>
      <c r="X33" s="167">
        <f t="shared" ca="1" si="16"/>
        <v>30.000000000088672</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-916.50000000000148</v>
      </c>
      <c r="AF33" s="9">
        <f t="shared" ca="1" si="7"/>
        <v>-916.50000000000148</v>
      </c>
      <c r="AG33" s="10">
        <f t="shared" ca="1" si="20"/>
        <v>-916</v>
      </c>
      <c r="AH33" s="10">
        <f t="shared" ca="1" si="8"/>
        <v>-0.30000000000088672</v>
      </c>
      <c r="AI33" s="60"/>
      <c r="AJ33" s="18"/>
      <c r="AK33" s="18"/>
      <c r="AL33" s="18"/>
      <c r="AM33" s="18"/>
    </row>
    <row r="34" spans="1:39" ht="19.95" customHeight="1" x14ac:dyDescent="0.25">
      <c r="A34" s="60"/>
      <c r="B34" s="1" t="str">
        <f t="shared" si="9"/>
        <v>Fr</v>
      </c>
      <c r="C34" s="2">
        <f t="shared" si="10"/>
        <v>44359</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924</v>
      </c>
      <c r="W34" s="166" t="str">
        <f t="shared" ca="1" si="15"/>
        <v>:</v>
      </c>
      <c r="X34" s="167">
        <f t="shared" ca="1" si="16"/>
        <v>20.000000000090949</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-924.33333333333485</v>
      </c>
      <c r="AF34" s="9">
        <f t="shared" ca="1" si="7"/>
        <v>-924.33333333333485</v>
      </c>
      <c r="AG34" s="10">
        <f t="shared" ca="1" si="20"/>
        <v>-924</v>
      </c>
      <c r="AH34" s="10">
        <f t="shared" ca="1" si="8"/>
        <v>-0.20000000000090951</v>
      </c>
      <c r="AI34" s="60"/>
      <c r="AJ34" s="18"/>
      <c r="AK34" s="18"/>
      <c r="AL34" s="18"/>
      <c r="AM34" s="18"/>
    </row>
    <row r="35" spans="1:39" ht="19.95" customHeight="1" x14ac:dyDescent="0.25">
      <c r="A35" s="60"/>
      <c r="B35" s="1" t="str">
        <f t="shared" si="9"/>
        <v>Sa</v>
      </c>
      <c r="C35" s="2">
        <f t="shared" si="10"/>
        <v>44360</v>
      </c>
      <c r="D35" s="12"/>
      <c r="E35" s="3"/>
      <c r="F35" s="4"/>
      <c r="G35" s="151">
        <f t="shared" si="11"/>
        <v>0</v>
      </c>
      <c r="H35" s="152">
        <f t="shared" ca="1" si="0"/>
        <v>0</v>
      </c>
      <c r="I35" s="152" t="str">
        <f t="shared" ca="1" si="1"/>
        <v xml:space="preserve"> </v>
      </c>
      <c r="J35" s="153" t="str">
        <f t="shared" ca="1" si="2"/>
        <v xml:space="preserve">  </v>
      </c>
      <c r="K35" s="4"/>
      <c r="L35" s="5"/>
      <c r="M35" s="40"/>
      <c r="N35" s="40"/>
      <c r="O35" s="40"/>
      <c r="P35" s="40"/>
      <c r="Q35" s="160" t="str">
        <f t="shared" si="3"/>
        <v/>
      </c>
      <c r="R35" s="161" t="str">
        <f t="shared" si="4"/>
        <v/>
      </c>
      <c r="S35" s="13"/>
      <c r="T35" s="149" t="str">
        <f t="shared" si="12"/>
        <v/>
      </c>
      <c r="U35" s="164" t="str">
        <f t="shared" ca="1" si="13"/>
        <v/>
      </c>
      <c r="V35" s="165" t="str">
        <f t="shared" ca="1" si="14"/>
        <v/>
      </c>
      <c r="W35" s="166" t="str">
        <f t="shared" ca="1" si="15"/>
        <v/>
      </c>
      <c r="X35" s="167" t="str">
        <f t="shared" ca="1" si="16"/>
        <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v>
      </c>
      <c r="AA35" s="6">
        <f t="shared" ca="1" si="5"/>
        <v>0</v>
      </c>
      <c r="AB35" s="7">
        <f t="shared" si="17"/>
        <v>0</v>
      </c>
      <c r="AC35" s="11">
        <f t="shared" si="6"/>
        <v>0</v>
      </c>
      <c r="AD35" s="8">
        <f t="shared" si="18"/>
        <v>0</v>
      </c>
      <c r="AE35" s="8">
        <f t="shared" ca="1" si="19"/>
        <v>-924.33333333333485</v>
      </c>
      <c r="AF35" s="9">
        <f t="shared" ca="1" si="7"/>
        <v>-924.33333333333485</v>
      </c>
      <c r="AG35" s="10">
        <f t="shared" ca="1" si="20"/>
        <v>-924</v>
      </c>
      <c r="AH35" s="10">
        <f t="shared" ca="1" si="8"/>
        <v>-0.20000000000090951</v>
      </c>
      <c r="AI35" s="60"/>
      <c r="AJ35" s="18"/>
      <c r="AK35" s="18"/>
      <c r="AL35" s="18"/>
      <c r="AM35" s="18"/>
    </row>
    <row r="36" spans="1:39" ht="19.95" customHeight="1" x14ac:dyDescent="0.25">
      <c r="A36" s="60"/>
      <c r="B36" s="1" t="str">
        <f t="shared" si="9"/>
        <v>So</v>
      </c>
      <c r="C36" s="2">
        <f t="shared" si="10"/>
        <v>44361</v>
      </c>
      <c r="D36" s="12"/>
      <c r="E36" s="3"/>
      <c r="F36" s="4"/>
      <c r="G36" s="151">
        <f t="shared" si="11"/>
        <v>0</v>
      </c>
      <c r="H36" s="152">
        <f t="shared" ca="1" si="0"/>
        <v>0</v>
      </c>
      <c r="I36" s="152" t="str">
        <f t="shared" ca="1" si="1"/>
        <v xml:space="preserve"> </v>
      </c>
      <c r="J36" s="153" t="str">
        <f t="shared" ca="1" si="2"/>
        <v xml:space="preserve">  </v>
      </c>
      <c r="K36" s="4"/>
      <c r="L36" s="5"/>
      <c r="M36" s="5"/>
      <c r="N36" s="5"/>
      <c r="O36" s="5"/>
      <c r="P36" s="5"/>
      <c r="Q36" s="158" t="str">
        <f t="shared" si="3"/>
        <v/>
      </c>
      <c r="R36" s="159" t="str">
        <f t="shared" si="4"/>
        <v/>
      </c>
      <c r="S36" s="13"/>
      <c r="T36" s="149" t="str">
        <f t="shared" si="12"/>
        <v/>
      </c>
      <c r="U36" s="164" t="str">
        <f t="shared" ca="1" si="13"/>
        <v/>
      </c>
      <c r="V36" s="165" t="str">
        <f t="shared" ca="1" si="14"/>
        <v/>
      </c>
      <c r="W36" s="166" t="str">
        <f t="shared" ca="1" si="15"/>
        <v/>
      </c>
      <c r="X36" s="167" t="str">
        <f t="shared" ca="1" si="16"/>
        <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v>
      </c>
      <c r="AA36" s="6">
        <f t="shared" ca="1" si="5"/>
        <v>0</v>
      </c>
      <c r="AB36" s="7">
        <f t="shared" si="17"/>
        <v>0</v>
      </c>
      <c r="AC36" s="11">
        <f t="shared" si="6"/>
        <v>0</v>
      </c>
      <c r="AD36" s="8">
        <f t="shared" si="18"/>
        <v>0</v>
      </c>
      <c r="AE36" s="8">
        <f t="shared" ca="1" si="19"/>
        <v>-924.33333333333485</v>
      </c>
      <c r="AF36" s="9">
        <f t="shared" ca="1" si="7"/>
        <v>-924.33333333333485</v>
      </c>
      <c r="AG36" s="10">
        <f t="shared" ca="1" si="20"/>
        <v>-924</v>
      </c>
      <c r="AH36" s="10">
        <f t="shared" ca="1" si="8"/>
        <v>-0.20000000000090951</v>
      </c>
      <c r="AI36" s="60"/>
      <c r="AJ36" s="18"/>
      <c r="AK36" s="18"/>
      <c r="AL36" s="18"/>
      <c r="AM36" s="18"/>
    </row>
    <row r="37" spans="1:39" ht="19.95" customHeight="1" x14ac:dyDescent="0.25">
      <c r="A37" s="60"/>
      <c r="B37" s="1" t="str">
        <f t="shared" si="9"/>
        <v>Mo</v>
      </c>
      <c r="C37" s="2">
        <f t="shared" si="10"/>
        <v>44362</v>
      </c>
      <c r="D37" s="12"/>
      <c r="E37" s="3"/>
      <c r="F37" s="4"/>
      <c r="G37" s="151">
        <f t="shared" si="11"/>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2"/>
        <v/>
      </c>
      <c r="U37" s="164" t="str">
        <f t="shared" ca="1" si="13"/>
        <v>-</v>
      </c>
      <c r="V37" s="165">
        <f t="shared" ca="1" si="14"/>
        <v>932</v>
      </c>
      <c r="W37" s="166" t="str">
        <f t="shared" ca="1" si="15"/>
        <v>:</v>
      </c>
      <c r="X37" s="167">
        <f t="shared" ca="1" si="16"/>
        <v>10.000000000093223</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5"/>
        <v>-7.8333333333333339</v>
      </c>
      <c r="AB37" s="7">
        <f t="shared" si="17"/>
        <v>0</v>
      </c>
      <c r="AC37" s="11">
        <f t="shared" si="6"/>
        <v>0</v>
      </c>
      <c r="AD37" s="8">
        <f t="shared" si="18"/>
        <v>0</v>
      </c>
      <c r="AE37" s="8">
        <f t="shared" ca="1" si="19"/>
        <v>-932.16666666666822</v>
      </c>
      <c r="AF37" s="9">
        <f t="shared" ca="1" si="7"/>
        <v>-932.16666666666822</v>
      </c>
      <c r="AG37" s="10">
        <f t="shared" ca="1" si="20"/>
        <v>-932</v>
      </c>
      <c r="AH37" s="10">
        <f t="shared" ca="1" si="8"/>
        <v>-0.10000000000093223</v>
      </c>
      <c r="AI37" s="60"/>
      <c r="AJ37" s="18"/>
      <c r="AK37" s="18"/>
      <c r="AL37" s="18"/>
      <c r="AM37" s="18"/>
    </row>
    <row r="38" spans="1:39" ht="19.95" customHeight="1" x14ac:dyDescent="0.25">
      <c r="A38" s="60"/>
      <c r="B38" s="1" t="str">
        <f t="shared" si="9"/>
        <v>Di</v>
      </c>
      <c r="C38" s="2">
        <f t="shared" si="10"/>
        <v>44363</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940</v>
      </c>
      <c r="W38" s="166" t="str">
        <f t="shared" ca="1" si="15"/>
        <v>:</v>
      </c>
      <c r="X38" s="167">
        <f t="shared" ca="1" si="16"/>
        <v>9.5496943686157465E-11</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-940.00000000000159</v>
      </c>
      <c r="AF38" s="9">
        <f t="shared" ca="1" si="7"/>
        <v>-940.00000000000159</v>
      </c>
      <c r="AG38" s="10">
        <f t="shared" ca="1" si="20"/>
        <v>-940</v>
      </c>
      <c r="AH38" s="10">
        <f t="shared" ca="1" si="8"/>
        <v>-9.5496943686157469E-13</v>
      </c>
      <c r="AI38" s="60"/>
      <c r="AJ38" s="18"/>
      <c r="AK38" s="18"/>
      <c r="AL38" s="18"/>
      <c r="AM38" s="18"/>
    </row>
    <row r="39" spans="1:39" ht="19.95" customHeight="1" x14ac:dyDescent="0.25">
      <c r="A39" s="60"/>
      <c r="B39" s="1" t="str">
        <f t="shared" si="9"/>
        <v>Mi</v>
      </c>
      <c r="C39" s="2">
        <f t="shared" si="10"/>
        <v>44364</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947</v>
      </c>
      <c r="W39" s="166" t="str">
        <f t="shared" ca="1" si="15"/>
        <v>:</v>
      </c>
      <c r="X39" s="167">
        <f t="shared" ca="1" si="16"/>
        <v>50.000000000097778</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-947.83333333333496</v>
      </c>
      <c r="AF39" s="9">
        <f t="shared" ca="1" si="7"/>
        <v>-947.83333333333496</v>
      </c>
      <c r="AG39" s="10">
        <f t="shared" ca="1" si="20"/>
        <v>-947</v>
      </c>
      <c r="AH39" s="10">
        <f t="shared" ca="1" si="8"/>
        <v>-0.50000000000097777</v>
      </c>
      <c r="AI39" s="60"/>
      <c r="AJ39" s="18"/>
      <c r="AK39" s="18"/>
      <c r="AL39" s="18"/>
      <c r="AM39" s="18"/>
    </row>
    <row r="40" spans="1:39" ht="19.95" customHeight="1" x14ac:dyDescent="0.25">
      <c r="A40" s="60"/>
      <c r="B40" s="1" t="str">
        <f t="shared" si="9"/>
        <v>Do</v>
      </c>
      <c r="C40" s="2">
        <f t="shared" si="10"/>
        <v>44365</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955</v>
      </c>
      <c r="W40" s="166" t="str">
        <f t="shared" ca="1" si="15"/>
        <v>:</v>
      </c>
      <c r="X40" s="167">
        <f t="shared" ca="1" si="16"/>
        <v>40.000000000100044</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-955.66666666666833</v>
      </c>
      <c r="AF40" s="9">
        <f t="shared" ca="1" si="7"/>
        <v>-955.66666666666833</v>
      </c>
      <c r="AG40" s="10">
        <f t="shared" ca="1" si="20"/>
        <v>-955</v>
      </c>
      <c r="AH40" s="10">
        <f t="shared" ca="1" si="8"/>
        <v>-0.40000000000100044</v>
      </c>
      <c r="AI40" s="60"/>
      <c r="AJ40" s="18"/>
      <c r="AK40" s="18"/>
      <c r="AL40" s="18"/>
      <c r="AM40" s="18"/>
    </row>
    <row r="41" spans="1:39" ht="19.95" customHeight="1" x14ac:dyDescent="0.25">
      <c r="A41" s="60"/>
      <c r="B41" s="1" t="str">
        <f t="shared" si="9"/>
        <v>Fr</v>
      </c>
      <c r="C41" s="2">
        <f t="shared" si="10"/>
        <v>44366</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963</v>
      </c>
      <c r="W41" s="166" t="str">
        <f t="shared" ca="1" si="15"/>
        <v>:</v>
      </c>
      <c r="X41" s="167">
        <f t="shared" ca="1" si="16"/>
        <v>30.000000000102322</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-963.50000000000171</v>
      </c>
      <c r="AF41" s="9">
        <f t="shared" ca="1" si="7"/>
        <v>-963.50000000000171</v>
      </c>
      <c r="AG41" s="10">
        <f t="shared" ca="1" si="20"/>
        <v>-963</v>
      </c>
      <c r="AH41" s="10">
        <f t="shared" ca="1" si="8"/>
        <v>-0.30000000000102323</v>
      </c>
      <c r="AI41" s="60"/>
      <c r="AJ41" s="18"/>
      <c r="AK41" s="18"/>
      <c r="AL41" s="18"/>
      <c r="AM41" s="18"/>
    </row>
    <row r="42" spans="1:39" ht="19.95" customHeight="1" x14ac:dyDescent="0.25">
      <c r="A42" s="60"/>
      <c r="B42" s="1" t="str">
        <f t="shared" si="9"/>
        <v>Sa</v>
      </c>
      <c r="C42" s="2">
        <f t="shared" si="10"/>
        <v>44367</v>
      </c>
      <c r="D42" s="12"/>
      <c r="E42" s="3"/>
      <c r="F42" s="4"/>
      <c r="G42" s="151">
        <f t="shared" si="11"/>
        <v>0</v>
      </c>
      <c r="H42" s="152">
        <f t="shared" ca="1" si="0"/>
        <v>0</v>
      </c>
      <c r="I42" s="152" t="str">
        <f t="shared" ca="1" si="1"/>
        <v xml:space="preserve"> </v>
      </c>
      <c r="J42" s="153" t="str">
        <f t="shared" ca="1" si="2"/>
        <v xml:space="preserve">  </v>
      </c>
      <c r="K42" s="4"/>
      <c r="L42" s="5"/>
      <c r="M42" s="5"/>
      <c r="N42" s="5"/>
      <c r="O42" s="5"/>
      <c r="P42" s="5"/>
      <c r="Q42" s="158" t="str">
        <f t="shared" si="3"/>
        <v/>
      </c>
      <c r="R42" s="159" t="str">
        <f t="shared" si="4"/>
        <v/>
      </c>
      <c r="S42" s="13"/>
      <c r="T42" s="149" t="str">
        <f t="shared" si="12"/>
        <v/>
      </c>
      <c r="U42" s="164" t="str">
        <f t="shared" ca="1" si="13"/>
        <v/>
      </c>
      <c r="V42" s="165" t="str">
        <f t="shared" ca="1" si="14"/>
        <v/>
      </c>
      <c r="W42" s="166" t="str">
        <f t="shared" ca="1" si="15"/>
        <v/>
      </c>
      <c r="X42" s="167" t="str">
        <f t="shared" ca="1" si="16"/>
        <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v>
      </c>
      <c r="AA42" s="6">
        <f t="shared" ca="1" si="5"/>
        <v>0</v>
      </c>
      <c r="AB42" s="7">
        <f t="shared" si="17"/>
        <v>0</v>
      </c>
      <c r="AC42" s="11">
        <f t="shared" si="6"/>
        <v>0</v>
      </c>
      <c r="AD42" s="8">
        <f t="shared" si="18"/>
        <v>0</v>
      </c>
      <c r="AE42" s="8">
        <f t="shared" ca="1" si="19"/>
        <v>-963.50000000000171</v>
      </c>
      <c r="AF42" s="9">
        <f t="shared" ca="1" si="7"/>
        <v>-963.50000000000171</v>
      </c>
      <c r="AG42" s="10">
        <f t="shared" ca="1" si="20"/>
        <v>-963</v>
      </c>
      <c r="AH42" s="10">
        <f t="shared" ca="1" si="8"/>
        <v>-0.30000000000102323</v>
      </c>
      <c r="AI42" s="60"/>
      <c r="AJ42" s="18"/>
      <c r="AK42" s="18"/>
      <c r="AL42" s="18"/>
      <c r="AM42" s="18"/>
    </row>
    <row r="43" spans="1:39" ht="19.95" customHeight="1" x14ac:dyDescent="0.25">
      <c r="A43" s="60"/>
      <c r="B43" s="1" t="str">
        <f t="shared" si="9"/>
        <v>So</v>
      </c>
      <c r="C43" s="2">
        <f t="shared" si="10"/>
        <v>44368</v>
      </c>
      <c r="D43" s="12"/>
      <c r="E43" s="3"/>
      <c r="F43" s="4"/>
      <c r="G43" s="151">
        <f t="shared" si="11"/>
        <v>0</v>
      </c>
      <c r="H43" s="152">
        <f t="shared" ca="1" si="0"/>
        <v>0</v>
      </c>
      <c r="I43" s="152" t="str">
        <f t="shared" ca="1" si="1"/>
        <v xml:space="preserve"> </v>
      </c>
      <c r="J43" s="153" t="str">
        <f t="shared" ca="1" si="2"/>
        <v xml:space="preserve">  </v>
      </c>
      <c r="K43" s="4"/>
      <c r="L43" s="5"/>
      <c r="M43" s="5"/>
      <c r="N43" s="5"/>
      <c r="O43" s="5"/>
      <c r="P43" s="5"/>
      <c r="Q43" s="158" t="str">
        <f t="shared" si="3"/>
        <v/>
      </c>
      <c r="R43" s="159" t="str">
        <f t="shared" si="4"/>
        <v/>
      </c>
      <c r="S43" s="13"/>
      <c r="T43" s="149" t="str">
        <f t="shared" si="12"/>
        <v/>
      </c>
      <c r="U43" s="164" t="str">
        <f t="shared" ca="1" si="13"/>
        <v/>
      </c>
      <c r="V43" s="165" t="str">
        <f t="shared" ca="1" si="14"/>
        <v/>
      </c>
      <c r="W43" s="166" t="str">
        <f t="shared" ca="1" si="15"/>
        <v/>
      </c>
      <c r="X43" s="167" t="str">
        <f t="shared" ca="1" si="16"/>
        <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v>
      </c>
      <c r="AA43" s="6">
        <f t="shared" ca="1" si="5"/>
        <v>0</v>
      </c>
      <c r="AB43" s="7">
        <f t="shared" si="17"/>
        <v>0</v>
      </c>
      <c r="AC43" s="11">
        <f t="shared" si="6"/>
        <v>0</v>
      </c>
      <c r="AD43" s="8">
        <f t="shared" si="18"/>
        <v>0</v>
      </c>
      <c r="AE43" s="8">
        <f t="shared" ca="1" si="19"/>
        <v>-963.50000000000171</v>
      </c>
      <c r="AF43" s="9">
        <f t="shared" ca="1" si="7"/>
        <v>-963.50000000000171</v>
      </c>
      <c r="AG43" s="10">
        <f t="shared" ca="1" si="20"/>
        <v>-963</v>
      </c>
      <c r="AH43" s="10">
        <f t="shared" ca="1" si="8"/>
        <v>-0.30000000000102323</v>
      </c>
      <c r="AI43" s="60"/>
      <c r="AJ43" s="18"/>
      <c r="AK43" s="18"/>
      <c r="AL43" s="18"/>
      <c r="AM43" s="18"/>
    </row>
    <row r="44" spans="1:39" ht="19.95" customHeight="1" x14ac:dyDescent="0.25">
      <c r="A44" s="60"/>
      <c r="B44" s="1" t="str">
        <f t="shared" si="9"/>
        <v>Mo</v>
      </c>
      <c r="C44" s="2">
        <f t="shared" si="10"/>
        <v>44369</v>
      </c>
      <c r="D44" s="12"/>
      <c r="E44" s="3"/>
      <c r="F44" s="4"/>
      <c r="G44" s="151">
        <f t="shared" si="11"/>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2"/>
        <v/>
      </c>
      <c r="U44" s="164" t="str">
        <f t="shared" ca="1" si="13"/>
        <v>-</v>
      </c>
      <c r="V44" s="165">
        <f t="shared" ca="1" si="14"/>
        <v>971</v>
      </c>
      <c r="W44" s="166" t="str">
        <f t="shared" ca="1" si="15"/>
        <v>:</v>
      </c>
      <c r="X44" s="167">
        <f t="shared" ca="1" si="16"/>
        <v>20.000000000104592</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5"/>
        <v>-7.8333333333333339</v>
      </c>
      <c r="AB44" s="7">
        <f t="shared" si="17"/>
        <v>0</v>
      </c>
      <c r="AC44" s="11">
        <f t="shared" si="6"/>
        <v>0</v>
      </c>
      <c r="AD44" s="8">
        <f t="shared" si="18"/>
        <v>0</v>
      </c>
      <c r="AE44" s="8">
        <f t="shared" ca="1" si="19"/>
        <v>-971.33333333333508</v>
      </c>
      <c r="AF44" s="9">
        <f t="shared" ca="1" si="7"/>
        <v>-971.33333333333508</v>
      </c>
      <c r="AG44" s="10">
        <f t="shared" ca="1" si="20"/>
        <v>-971</v>
      </c>
      <c r="AH44" s="10">
        <f t="shared" ca="1" si="8"/>
        <v>-0.20000000000104592</v>
      </c>
      <c r="AI44" s="60"/>
      <c r="AJ44" s="18"/>
      <c r="AK44" s="18"/>
      <c r="AL44" s="18"/>
      <c r="AM44" s="18"/>
    </row>
    <row r="45" spans="1:39" ht="19.95" customHeight="1" x14ac:dyDescent="0.25">
      <c r="A45" s="60"/>
      <c r="B45" s="1" t="str">
        <f t="shared" si="9"/>
        <v>Di</v>
      </c>
      <c r="C45" s="2">
        <f t="shared" si="10"/>
        <v>44370</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979</v>
      </c>
      <c r="W45" s="166" t="str">
        <f t="shared" ca="1" si="15"/>
        <v>:</v>
      </c>
      <c r="X45" s="167">
        <f t="shared" ca="1" si="16"/>
        <v>10.000000000106866</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-979.16666666666845</v>
      </c>
      <c r="AF45" s="9">
        <f t="shared" ca="1" si="7"/>
        <v>-979.16666666666845</v>
      </c>
      <c r="AG45" s="10">
        <f t="shared" ca="1" si="20"/>
        <v>-979</v>
      </c>
      <c r="AH45" s="10">
        <f t="shared" ca="1" si="8"/>
        <v>-0.10000000000106865</v>
      </c>
      <c r="AI45" s="60"/>
      <c r="AJ45" s="18"/>
      <c r="AK45" s="18"/>
      <c r="AL45" s="18"/>
      <c r="AM45" s="18"/>
    </row>
    <row r="46" spans="1:39" ht="19.95" customHeight="1" x14ac:dyDescent="0.25">
      <c r="A46" s="60"/>
      <c r="B46" s="1" t="str">
        <f t="shared" si="9"/>
        <v>Mi</v>
      </c>
      <c r="C46" s="2">
        <f t="shared" si="10"/>
        <v>44371</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987</v>
      </c>
      <c r="W46" s="166" t="str">
        <f t="shared" ca="1" si="15"/>
        <v>:</v>
      </c>
      <c r="X46" s="167">
        <f t="shared" ca="1" si="16"/>
        <v>1.0913936421275139E-10</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-987.00000000000182</v>
      </c>
      <c r="AF46" s="9">
        <f t="shared" ca="1" si="7"/>
        <v>-987.00000000000182</v>
      </c>
      <c r="AG46" s="10">
        <f t="shared" ca="1" si="20"/>
        <v>-987</v>
      </c>
      <c r="AH46" s="10">
        <f t="shared" ca="1" si="8"/>
        <v>-1.0913936421275138E-12</v>
      </c>
      <c r="AI46" s="60"/>
      <c r="AJ46" s="18"/>
      <c r="AK46" s="18"/>
      <c r="AL46" s="18"/>
      <c r="AM46" s="18"/>
    </row>
    <row r="47" spans="1:39" ht="19.95" customHeight="1" x14ac:dyDescent="0.25">
      <c r="A47" s="60"/>
      <c r="B47" s="1" t="str">
        <f t="shared" si="9"/>
        <v>Do</v>
      </c>
      <c r="C47" s="2">
        <f t="shared" si="10"/>
        <v>44372</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994</v>
      </c>
      <c r="W47" s="166" t="str">
        <f t="shared" ca="1" si="15"/>
        <v>:</v>
      </c>
      <c r="X47" s="167">
        <f t="shared" ca="1" si="16"/>
        <v>50.000000000111413</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-994.83333333333519</v>
      </c>
      <c r="AF47" s="9">
        <f t="shared" ca="1" si="7"/>
        <v>-994.83333333333519</v>
      </c>
      <c r="AG47" s="10">
        <f t="shared" ca="1" si="20"/>
        <v>-994</v>
      </c>
      <c r="AH47" s="10">
        <f t="shared" ca="1" si="8"/>
        <v>-0.50000000000111411</v>
      </c>
      <c r="AI47" s="60"/>
      <c r="AJ47" s="18"/>
      <c r="AK47" s="18"/>
      <c r="AL47" s="18"/>
      <c r="AM47" s="18"/>
    </row>
    <row r="48" spans="1:39" ht="19.95" customHeight="1" x14ac:dyDescent="0.25">
      <c r="A48" s="60"/>
      <c r="B48" s="1" t="str">
        <f t="shared" si="9"/>
        <v>Fr</v>
      </c>
      <c r="C48" s="2">
        <f t="shared" si="10"/>
        <v>44373</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1002</v>
      </c>
      <c r="W48" s="166" t="str">
        <f t="shared" ca="1" si="15"/>
        <v>:</v>
      </c>
      <c r="X48" s="167">
        <f t="shared" ca="1" si="16"/>
        <v>40.000000000113687</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-1002.6666666666686</v>
      </c>
      <c r="AF48" s="9">
        <f t="shared" ca="1" si="7"/>
        <v>-1002.6666666666686</v>
      </c>
      <c r="AG48" s="10">
        <f t="shared" ca="1" si="20"/>
        <v>-1002</v>
      </c>
      <c r="AH48" s="10">
        <f t="shared" ca="1" si="8"/>
        <v>-0.40000000000113689</v>
      </c>
      <c r="AI48" s="60"/>
      <c r="AJ48" s="18"/>
      <c r="AK48" s="18"/>
      <c r="AL48" s="18"/>
      <c r="AM48" s="18"/>
    </row>
    <row r="49" spans="1:39" ht="19.95" customHeight="1" x14ac:dyDescent="0.25">
      <c r="A49" s="60"/>
      <c r="B49" s="1" t="str">
        <f t="shared" si="9"/>
        <v>Sa</v>
      </c>
      <c r="C49" s="2">
        <f t="shared" si="10"/>
        <v>44374</v>
      </c>
      <c r="D49" s="12"/>
      <c r="E49" s="3"/>
      <c r="F49" s="4"/>
      <c r="G49" s="151">
        <f t="shared" si="11"/>
        <v>0</v>
      </c>
      <c r="H49" s="152">
        <f t="shared" ca="1" si="0"/>
        <v>0</v>
      </c>
      <c r="I49" s="152" t="str">
        <f t="shared" ca="1" si="1"/>
        <v xml:space="preserve"> </v>
      </c>
      <c r="J49" s="153" t="str">
        <f t="shared" ca="1" si="2"/>
        <v xml:space="preserve">  </v>
      </c>
      <c r="K49" s="4"/>
      <c r="L49" s="5"/>
      <c r="M49" s="5"/>
      <c r="N49" s="5"/>
      <c r="O49" s="5"/>
      <c r="P49" s="5"/>
      <c r="Q49" s="158" t="str">
        <f t="shared" si="3"/>
        <v/>
      </c>
      <c r="R49" s="159" t="str">
        <f t="shared" si="4"/>
        <v/>
      </c>
      <c r="S49" s="13"/>
      <c r="T49" s="149" t="str">
        <f t="shared" si="12"/>
        <v/>
      </c>
      <c r="U49" s="164" t="str">
        <f t="shared" ca="1" si="13"/>
        <v/>
      </c>
      <c r="V49" s="165" t="str">
        <f t="shared" ca="1" si="14"/>
        <v/>
      </c>
      <c r="W49" s="166" t="str">
        <f t="shared" ca="1" si="15"/>
        <v/>
      </c>
      <c r="X49" s="167" t="str">
        <f t="shared" ca="1" si="16"/>
        <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v>
      </c>
      <c r="AA49" s="6">
        <f t="shared" ca="1" si="5"/>
        <v>0</v>
      </c>
      <c r="AB49" s="7">
        <f t="shared" si="17"/>
        <v>0</v>
      </c>
      <c r="AC49" s="11">
        <f t="shared" si="6"/>
        <v>0</v>
      </c>
      <c r="AD49" s="8">
        <f t="shared" si="18"/>
        <v>0</v>
      </c>
      <c r="AE49" s="8">
        <f t="shared" ca="1" si="19"/>
        <v>-1002.6666666666686</v>
      </c>
      <c r="AF49" s="9">
        <f t="shared" ca="1" si="7"/>
        <v>-1002.6666666666686</v>
      </c>
      <c r="AG49" s="10">
        <f t="shared" ca="1" si="20"/>
        <v>-1002</v>
      </c>
      <c r="AH49" s="10">
        <f t="shared" ca="1" si="8"/>
        <v>-0.40000000000113689</v>
      </c>
      <c r="AI49" s="60"/>
      <c r="AJ49" s="18"/>
      <c r="AK49" s="18"/>
      <c r="AL49" s="18"/>
      <c r="AM49" s="18"/>
    </row>
    <row r="50" spans="1:39" ht="19.95" customHeight="1" x14ac:dyDescent="0.25">
      <c r="A50" s="60"/>
      <c r="B50" s="1" t="str">
        <f t="shared" si="9"/>
        <v>So</v>
      </c>
      <c r="C50" s="2">
        <f t="shared" si="10"/>
        <v>44375</v>
      </c>
      <c r="D50" s="12"/>
      <c r="E50" s="3"/>
      <c r="F50" s="4"/>
      <c r="G50" s="151">
        <f t="shared" si="11"/>
        <v>0</v>
      </c>
      <c r="H50" s="152">
        <f t="shared" ca="1" si="0"/>
        <v>0</v>
      </c>
      <c r="I50" s="152" t="str">
        <f ca="1">IF(C50=" ","",IF(G50=H50," ",IF(G50&gt;H50,"+","-")))</f>
        <v xml:space="preserve"> </v>
      </c>
      <c r="J50" s="153" t="str">
        <f ca="1">IF(C50=" ","",IF(H50=G50,"  ",IF(H50&gt;G50,(H50-G50),(G50-H50))))</f>
        <v xml:space="preserve">  </v>
      </c>
      <c r="K50" s="4"/>
      <c r="L50" s="5"/>
      <c r="M50" s="5"/>
      <c r="N50" s="5"/>
      <c r="O50" s="5"/>
      <c r="P50" s="5"/>
      <c r="Q50" s="158" t="str">
        <f t="shared" si="3"/>
        <v/>
      </c>
      <c r="R50" s="159" t="str">
        <f t="shared" si="4"/>
        <v/>
      </c>
      <c r="S50" s="13"/>
      <c r="T50" s="149" t="str">
        <f t="shared" si="12"/>
        <v/>
      </c>
      <c r="U50" s="164" t="str">
        <f t="shared" ca="1" si="13"/>
        <v/>
      </c>
      <c r="V50" s="165" t="str">
        <f t="shared" ca="1" si="14"/>
        <v/>
      </c>
      <c r="W50" s="166" t="str">
        <f t="shared" ca="1" si="15"/>
        <v/>
      </c>
      <c r="X50" s="167" t="str">
        <f t="shared" ca="1" si="16"/>
        <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v>
      </c>
      <c r="AA50" s="6">
        <f t="shared" ca="1" si="5"/>
        <v>0</v>
      </c>
      <c r="AB50" s="7">
        <f t="shared" si="17"/>
        <v>0</v>
      </c>
      <c r="AC50" s="11">
        <f t="shared" si="6"/>
        <v>0</v>
      </c>
      <c r="AD50" s="8">
        <f t="shared" si="18"/>
        <v>0</v>
      </c>
      <c r="AE50" s="8">
        <f t="shared" ca="1" si="19"/>
        <v>-1002.6666666666686</v>
      </c>
      <c r="AF50" s="9">
        <f t="shared" ca="1" si="7"/>
        <v>-1002.6666666666686</v>
      </c>
      <c r="AG50" s="10">
        <f t="shared" ca="1" si="20"/>
        <v>-1002</v>
      </c>
      <c r="AH50" s="10">
        <f t="shared" ca="1" si="8"/>
        <v>-0.40000000000113689</v>
      </c>
      <c r="AI50" s="60"/>
      <c r="AJ50" s="18"/>
      <c r="AK50" s="18"/>
      <c r="AL50" s="18"/>
      <c r="AM50" s="18"/>
    </row>
    <row r="51" spans="1:39" ht="19.95" customHeight="1" x14ac:dyDescent="0.25">
      <c r="A51" s="60"/>
      <c r="B51" s="1" t="str">
        <f t="shared" si="9"/>
        <v>Mo</v>
      </c>
      <c r="C51" s="2">
        <f t="shared" si="10"/>
        <v>44376</v>
      </c>
      <c r="D51" s="12"/>
      <c r="E51" s="3"/>
      <c r="F51" s="4"/>
      <c r="G51" s="151">
        <f t="shared" si="11"/>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2"/>
        <v/>
      </c>
      <c r="U51" s="164" t="str">
        <f t="shared" ca="1" si="13"/>
        <v>-</v>
      </c>
      <c r="V51" s="165">
        <f t="shared" ca="1" si="14"/>
        <v>1010</v>
      </c>
      <c r="W51" s="166" t="str">
        <f t="shared" ca="1" si="15"/>
        <v>:</v>
      </c>
      <c r="X51" s="167">
        <f t="shared" ca="1" si="16"/>
        <v>30.000000000115961</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5"/>
        <v>-7.8333333333333339</v>
      </c>
      <c r="AB51" s="7">
        <f t="shared" si="17"/>
        <v>0</v>
      </c>
      <c r="AC51" s="11">
        <f t="shared" si="6"/>
        <v>0</v>
      </c>
      <c r="AD51" s="8">
        <f t="shared" si="18"/>
        <v>0</v>
      </c>
      <c r="AE51" s="8">
        <f t="shared" ca="1" si="19"/>
        <v>-1010.5000000000019</v>
      </c>
      <c r="AF51" s="9">
        <f t="shared" ca="1" si="7"/>
        <v>-1010.5000000000019</v>
      </c>
      <c r="AG51" s="10">
        <f t="shared" ca="1" si="20"/>
        <v>-1010</v>
      </c>
      <c r="AH51" s="10">
        <f t="shared" ca="1" si="8"/>
        <v>-0.30000000000115962</v>
      </c>
      <c r="AI51" s="60"/>
      <c r="AJ51" s="18"/>
      <c r="AK51" s="18"/>
      <c r="AL51" s="18"/>
      <c r="AM51" s="18"/>
    </row>
    <row r="52" spans="1:39" ht="19.95" customHeight="1" x14ac:dyDescent="0.25">
      <c r="A52" s="60"/>
      <c r="B52" s="66" t="str">
        <f t="shared" si="9"/>
        <v xml:space="preserve"> </v>
      </c>
      <c r="C52" s="67" t="str">
        <f t="shared" si="10"/>
        <v xml:space="preserve"> </v>
      </c>
      <c r="D52" s="12"/>
      <c r="E52" s="68"/>
      <c r="F52" s="69"/>
      <c r="G52" s="151" t="str">
        <f t="shared" si="11"/>
        <v/>
      </c>
      <c r="H52" s="152" t="str">
        <f t="shared" ca="1" si="0"/>
        <v xml:space="preserve"> </v>
      </c>
      <c r="I52" s="154" t="str">
        <f>IF(C52=" ","",IF(G52=H52," ",IF(G52&gt;H52,"+","-")))</f>
        <v/>
      </c>
      <c r="J52" s="155" t="str">
        <f>IF(C52=" ","",IF(H52=G52,"  ",IF(H52&gt;G52,(H52-G52),(G52-H52))))</f>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t="str">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 xml:space="preserve"> </v>
      </c>
      <c r="AA52" s="6">
        <f t="shared" si="5"/>
        <v>0</v>
      </c>
      <c r="AB52" s="7">
        <f t="shared" si="17"/>
        <v>0</v>
      </c>
      <c r="AC52" s="11">
        <f t="shared" si="6"/>
        <v>0</v>
      </c>
      <c r="AD52" s="8">
        <f t="shared" si="18"/>
        <v>0</v>
      </c>
      <c r="AE52" s="8" t="str">
        <f t="shared" si="19"/>
        <v/>
      </c>
      <c r="AF52" s="9">
        <f t="shared" ca="1" si="7"/>
        <v>-1010.5000000000019</v>
      </c>
      <c r="AG52" s="10">
        <f t="shared" ca="1" si="20"/>
        <v>-1010</v>
      </c>
      <c r="AH52" s="10">
        <f t="shared" ca="1" si="8"/>
        <v>-0.30000000000115962</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1010</v>
      </c>
      <c r="W55" s="59" t="s">
        <v>6</v>
      </c>
      <c r="X55" s="57">
        <f ca="1">IF((AH52+X54)&lt;0,((AH52*100+X54)*(-1)),(AH52*100+X54))</f>
        <v>30.000000000115961</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s9Ix4mDeTwqCvuzAgmcVfwnPMt/Mij/Y/WUjfVUrVdt2nY2CzHdbd4PNjrRvfkxapEvwRU8ouDB46m08k0s/pA==" saltValue="V262jaHATbQ+XATXMHdsCA=="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132" priority="22">
      <formula>OR($B22="Sa",$B22="So")</formula>
    </cfRule>
  </conditionalFormatting>
  <conditionalFormatting sqref="B22:C52">
    <cfRule type="expression" dxfId="131" priority="10">
      <formula>$D22="F"</formula>
    </cfRule>
    <cfRule type="expression" dxfId="130" priority="21">
      <formula>$B22="So"</formula>
    </cfRule>
  </conditionalFormatting>
  <conditionalFormatting sqref="J9">
    <cfRule type="expression" dxfId="129" priority="9">
      <formula>AND($J$9&lt;&gt;0,$E$9="VZ")</formula>
    </cfRule>
    <cfRule type="expression" dxfId="128" priority="13">
      <formula>$E$9&lt;&gt;"TZ"</formula>
    </cfRule>
    <cfRule type="expression" dxfId="127" priority="19">
      <formula>$E$9="TZ"</formula>
    </cfRule>
    <cfRule type="expression" dxfId="126" priority="20">
      <formula>AND($J$9="",$E$9="TZ")</formula>
    </cfRule>
  </conditionalFormatting>
  <conditionalFormatting sqref="U55:X55 B58:B63">
    <cfRule type="expression" dxfId="125" priority="12">
      <formula>AND($E$9&lt;&gt;"TZ",$V$55&gt;40)</formula>
    </cfRule>
    <cfRule type="expression" dxfId="124" priority="18">
      <formula>AND($E$9="TZ",$V$55&gt;$AA$14*24)</formula>
    </cfRule>
  </conditionalFormatting>
  <conditionalFormatting sqref="D15">
    <cfRule type="expression" dxfId="123" priority="17">
      <formula>$E$9="TZ"</formula>
    </cfRule>
  </conditionalFormatting>
  <conditionalFormatting sqref="G15:L15">
    <cfRule type="expression" dxfId="122" priority="14">
      <formula>$D$15="x"</formula>
    </cfRule>
    <cfRule type="expression" dxfId="121" priority="15">
      <formula>AND($D$15="x",G13&lt;&gt;"x",G15&lt;&gt;"")</formula>
    </cfRule>
    <cfRule type="expression" dxfId="120" priority="16">
      <formula>$D$15&lt;&gt;"x"</formula>
    </cfRule>
  </conditionalFormatting>
  <conditionalFormatting sqref="G13:L13">
    <cfRule type="expression" dxfId="119" priority="11">
      <formula>$E$9="TZ"</formula>
    </cfRule>
  </conditionalFormatting>
  <conditionalFormatting sqref="M14:M15">
    <cfRule type="expression" dxfId="118" priority="23">
      <formula>IF($D$15="x",$M$15&lt;&gt;($J$9))</formula>
    </cfRule>
  </conditionalFormatting>
  <conditionalFormatting sqref="O22:P52">
    <cfRule type="expression" dxfId="117" priority="8">
      <formula>OR($B22="Sa",$B22="So")</formula>
    </cfRule>
  </conditionalFormatting>
  <conditionalFormatting sqref="U6:X6">
    <cfRule type="expression" dxfId="116" priority="7">
      <formula>$U$6="-"</formula>
    </cfRule>
  </conditionalFormatting>
  <conditionalFormatting sqref="T22:T52">
    <cfRule type="expression" dxfId="115" priority="5">
      <formula>OR($B22="Sa",$B22="So")</formula>
    </cfRule>
  </conditionalFormatting>
  <conditionalFormatting sqref="D22:D52">
    <cfRule type="expression" dxfId="114" priority="1">
      <formula>OR($B22="Sa",$B22="So")</formula>
    </cfRule>
  </conditionalFormatting>
  <dataValidations count="22">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600-000000000000}">
      <formula1>"x,X"</formula1>
    </dataValidation>
    <dataValidation type="list" allowBlank="1" showInputMessage="1" showErrorMessage="1" sqref="S9:W9" xr:uid="{00000000-0002-0000-0600-000001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600-000002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600-000003000000}">
      <formula1>"x,X"</formula1>
    </dataValidation>
    <dataValidation allowBlank="1" showInputMessage="1" showErrorMessage="1" promptTitle="Status" prompt="klicken Sie auf die blau markierte Zelle und wählen Sie anhand der Liste aus" sqref="B8 E8" xr:uid="{00000000-0002-0000-0600-000004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600-000005000000}"/>
    <dataValidation allowBlank="1" showInputMessage="1" showErrorMessage="1" promptTitle="Sollarbeitszeit" prompt="Die Werte werden gesetzt_x000a_Bitte geben Sie unter&quot;Status&quot; und &quot;TZ / VZ&quot; die zutreffenden Werte ein" sqref="H21:H52" xr:uid="{00000000-0002-0000-0600-000006000000}"/>
    <dataValidation allowBlank="1" showInputMessage="1" showErrorMessage="1" promptTitle="Anwesenheitszeit" prompt="Bitte geben Sie die Anwesenheitszeit_x000a_im Format Stunden : Minuten ein" sqref="E21:G21" xr:uid="{00000000-0002-0000-0600-000007000000}"/>
    <dataValidation allowBlank="1" showInputMessage="1" showErrorMessage="1" promptTitle="Sollarbeitszeit" prompt="Sollarbeitzeit ohne Berücksichtigung der Sonderfreizeiten" sqref="Z21:Z52" xr:uid="{00000000-0002-0000-0600-000008000000}"/>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600-000009000000}">
      <formula1>0.25</formula1>
      <formula2>0.833333333333333</formula2>
    </dataValidation>
    <dataValidation type="time" errorStyle="warning" allowBlank="1" showInputMessage="1" showErrorMessage="1" errorTitle="Arbeitsbeginn" error="Die Eingabe muss im Zeitformat_x000a_00:00 erfolgen._x000a__x000a_Zeiten vor 6:00 Uhr _x000a_bleiben unberücksichtigt" sqref="E22:E52" xr:uid="{00000000-0002-0000-0600-00000A000000}">
      <formula1>0.25</formula1>
      <formula2>0.833333333333333</formula2>
    </dataValidation>
    <dataValidation allowBlank="1" showInputMessage="1" showErrorMessage="1" promptTitle="Unterbrechung" prompt="Beginn und Ende einer Arbeitsunterbrechung_x000a_im Format z.B. _x000a_12:00   12:30 _x000a_eingeben_x000a__x000a__x000a_" sqref="K21:M21" xr:uid="{00000000-0002-0000-0600-00000B000000}"/>
    <dataValidation allowBlank="1" showErrorMessage="1" promptTitle="Unterbrechung" prompt="Beginn und Ende einer Arbeitsunterbrechung_x000a_(Mittagspause etc.)_x000a_in Std. und Minuten eingeben._x000a_zB.  12:00    12:30_x000a_Die Differenz wird berechnet." sqref="AB21" xr:uid="{00000000-0002-0000-0600-00000C000000}"/>
    <dataValidation type="time" errorStyle="warning" allowBlank="1" showInputMessage="1" showErrorMessage="1" errorTitle="Arbeitsende" error="Die Eingabe muss im Zeitformat_x000a_00:00 erfolgen._x000a__x000a_Zeiten nach 20:00 Uhr_x000a_bleiben unberücksichtigt" sqref="F22:F52" xr:uid="{00000000-0002-0000-0600-00000D000000}">
      <formula1>0.25</formula1>
      <formula2>0.833333333333333</formula2>
    </dataValidation>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600-00000E000000}">
      <formula1>0.25</formula1>
      <formula2>0.833333333333333</formula2>
    </dataValidation>
    <dataValidation allowBlank="1" showInputMessage="1" showErrorMessage="1" promptTitle="Soll Pause" prompt="&gt;6 Std. mind. 30 Min. Pause_x000a_&gt;9 Std. mind. 45 Min. Pause_x000a_autom. Abgleich für die Aufrechnung" sqref="Q21" xr:uid="{00000000-0002-0000-0600-00000F000000}"/>
    <dataValidation allowBlank="1" showInputMessage="1" showErrorMessage="1" promptTitle="Aufrechnung" prompt="Ergebnis der Sollarbeitszeit zur_x000a_tatsächlichen Arbeitszeit" sqref="U21" xr:uid="{00000000-0002-0000-0600-000010000000}"/>
    <dataValidation allowBlank="1" showInputMessage="1" showErrorMessage="1" promptTitle="Diff." prompt="Berechnet die Differenz zwischen_x000a_Anwesenheitszeit und Sollarbeitszeit" sqref="I21" xr:uid="{00000000-0002-0000-0600-000011000000}"/>
    <dataValidation allowBlank="1" showInputMessage="1" showErrorMessage="1" promptTitle="Bemerkungen" prompt="Raum für eigene Bemerkungen_x000a_zB. Sitzung AG, Freizeitausgleich (FZA), mobile Office...." sqref="S21:T21" xr:uid="{00000000-0002-0000-0600-000012000000}"/>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600-000013000000}">
      <formula1>"VZ,TZ,Schicht"</formula1>
    </dataValidation>
    <dataValidation allowBlank="1" showErrorMessage="1" sqref="B9:C9" xr:uid="{00000000-0002-0000-06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6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DATE(Stammdaten!C6,7,1)</f>
        <v>44377</v>
      </c>
      <c r="K6" s="226"/>
      <c r="L6" s="226"/>
      <c r="M6" s="226"/>
      <c r="N6" s="226"/>
      <c r="O6" s="23"/>
      <c r="P6" s="23"/>
      <c r="Q6" s="23"/>
      <c r="R6" s="23"/>
      <c r="S6" s="229"/>
      <c r="T6" s="230"/>
      <c r="U6" s="147" t="str">
        <f ca="1">IF('6'!$AF$52&lt;0,"-","+")</f>
        <v>-</v>
      </c>
      <c r="V6" s="144">
        <f ca="1">'6'!$V$55</f>
        <v>1010</v>
      </c>
      <c r="W6" s="145" t="s">
        <v>6</v>
      </c>
      <c r="X6" s="146">
        <f ca="1">'6'!$X$55</f>
        <v>30.000000000115961</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23</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0.30000000000115962</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-1010.5000000000019</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Di</v>
      </c>
      <c r="C22" s="2">
        <f>DATE(Stammdaten!C6,MONTH(J6),1)</f>
        <v>44377</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1018</v>
      </c>
      <c r="W22" s="166" t="str">
        <f ca="1">IF(OR(Z22&gt;0,AND(Z22=0,T22&lt;&gt;"")),IF(AE22="","",":"),"")</f>
        <v>:</v>
      </c>
      <c r="X22" s="167">
        <f ca="1">IF(OR(Z22&gt;0,AND(Z22=0,T22&lt;&gt;"")),IF(AE22="","",IF(AF22&gt;0,PRODUCT(AH22,100),PRODUCT(AH22,-100))),"")</f>
        <v>20.000000000118234</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-1018.3333333333353</v>
      </c>
      <c r="AF22" s="9">
        <f t="shared" ref="AF22:AF52" ca="1" si="7">SUM(AF21,AA22,AD22)</f>
        <v>-1018.3333333333353</v>
      </c>
      <c r="AG22" s="10">
        <f ca="1">ROUNDDOWN(ROUND(AF22,2),0)</f>
        <v>-1018</v>
      </c>
      <c r="AH22" s="10">
        <f t="shared" ref="AH22:AH52" ca="1" si="8">SUM(AF22-AG22)/100*60</f>
        <v>-0.20000000000118234</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Mi</v>
      </c>
      <c r="C23" s="2">
        <f t="shared" ref="C23:C52" si="10">IF(C22=" "," ",IF(MONTH(C22+1)&lt;&gt;MONTH(C22)," ",C22+1))</f>
        <v>44378</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1026</v>
      </c>
      <c r="W23" s="166" t="str">
        <f t="shared" ref="W23:W52" ca="1" si="15">IF(OR(Z23&gt;0,AND(Z23=0,T23&lt;&gt;"")),IF(AE23="","",":"),"")</f>
        <v>:</v>
      </c>
      <c r="X23" s="167">
        <f t="shared" ref="X23:X52" ca="1" si="16">IF(OR(Z23&gt;0,AND(Z23=0,T23&lt;&gt;"")),IF(AE23="","",IF(AF23&gt;0,PRODUCT(AH23,100),PRODUCT(AH23,-100))),"")</f>
        <v>10.000000000113687</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-1026.1666666666686</v>
      </c>
      <c r="AF23" s="9">
        <f ca="1">SUM(AF22,AA23,AD23)</f>
        <v>-1026.1666666666686</v>
      </c>
      <c r="AG23" s="10">
        <f t="shared" ref="AG23:AG52" ca="1" si="20">ROUNDDOWN(ROUND(AF23,2),0)</f>
        <v>-1026</v>
      </c>
      <c r="AH23" s="10">
        <f t="shared" ca="1" si="8"/>
        <v>-0.10000000000113687</v>
      </c>
      <c r="AI23" s="60"/>
      <c r="AJ23" s="18"/>
      <c r="AK23" s="18"/>
      <c r="AL23" s="18"/>
      <c r="AM23" s="18"/>
    </row>
    <row r="24" spans="1:39" ht="19.95" customHeight="1" x14ac:dyDescent="0.25">
      <c r="A24" s="60"/>
      <c r="B24" s="1" t="str">
        <f t="shared" si="9"/>
        <v>Do</v>
      </c>
      <c r="C24" s="2">
        <f t="shared" si="10"/>
        <v>44379</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1034</v>
      </c>
      <c r="W24" s="166" t="str">
        <f t="shared" ca="1" si="15"/>
        <v>:</v>
      </c>
      <c r="X24" s="167">
        <f t="shared" ca="1" si="16"/>
        <v>1.0913936421275139E-10</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-1034.0000000000018</v>
      </c>
      <c r="AF24" s="9">
        <f t="shared" ca="1" si="7"/>
        <v>-1034.0000000000018</v>
      </c>
      <c r="AG24" s="10">
        <f t="shared" ca="1" si="20"/>
        <v>-1034</v>
      </c>
      <c r="AH24" s="10">
        <f t="shared" ca="1" si="8"/>
        <v>-1.0913936421275138E-12</v>
      </c>
      <c r="AI24" s="60"/>
      <c r="AJ24" s="18"/>
      <c r="AK24" s="18"/>
      <c r="AL24" s="18"/>
      <c r="AM24" s="18"/>
    </row>
    <row r="25" spans="1:39" ht="19.95" customHeight="1" x14ac:dyDescent="0.25">
      <c r="A25" s="60"/>
      <c r="B25" s="1" t="str">
        <f t="shared" si="9"/>
        <v>Fr</v>
      </c>
      <c r="C25" s="2">
        <f t="shared" si="10"/>
        <v>44380</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1041</v>
      </c>
      <c r="W25" s="166" t="str">
        <f t="shared" ca="1" si="15"/>
        <v>:</v>
      </c>
      <c r="X25" s="167">
        <f t="shared" ca="1" si="16"/>
        <v>50.000000000104592</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-1041.8333333333351</v>
      </c>
      <c r="AF25" s="9">
        <f t="shared" ca="1" si="7"/>
        <v>-1041.8333333333351</v>
      </c>
      <c r="AG25" s="10">
        <f t="shared" ca="1" si="20"/>
        <v>-1041</v>
      </c>
      <c r="AH25" s="10">
        <f t="shared" ca="1" si="8"/>
        <v>-0.50000000000104594</v>
      </c>
      <c r="AI25" s="60"/>
      <c r="AJ25" s="18"/>
      <c r="AK25" s="18"/>
      <c r="AL25" s="18"/>
      <c r="AM25" s="18"/>
    </row>
    <row r="26" spans="1:39" ht="19.95" customHeight="1" x14ac:dyDescent="0.25">
      <c r="A26" s="60"/>
      <c r="B26" s="1" t="str">
        <f t="shared" si="9"/>
        <v>Sa</v>
      </c>
      <c r="C26" s="2">
        <f t="shared" si="10"/>
        <v>44381</v>
      </c>
      <c r="D26" s="12"/>
      <c r="E26" s="3"/>
      <c r="F26" s="4"/>
      <c r="G26" s="151">
        <f t="shared" si="11"/>
        <v>0</v>
      </c>
      <c r="H26" s="152">
        <f t="shared" ca="1" si="0"/>
        <v>0</v>
      </c>
      <c r="I26" s="152" t="str">
        <f t="shared" ca="1" si="1"/>
        <v xml:space="preserve"> </v>
      </c>
      <c r="J26" s="153" t="str">
        <f t="shared" ca="1" si="2"/>
        <v xml:space="preserve">  </v>
      </c>
      <c r="K26" s="4"/>
      <c r="L26" s="5"/>
      <c r="M26" s="39"/>
      <c r="N26" s="39"/>
      <c r="O26" s="39"/>
      <c r="P26" s="39"/>
      <c r="Q26" s="156" t="str">
        <f t="shared" si="3"/>
        <v/>
      </c>
      <c r="R26" s="157" t="str">
        <f t="shared" si="4"/>
        <v/>
      </c>
      <c r="S26" s="13"/>
      <c r="T26" s="149" t="str">
        <f t="shared" si="12"/>
        <v/>
      </c>
      <c r="U26" s="164" t="str">
        <f t="shared" ca="1" si="13"/>
        <v/>
      </c>
      <c r="V26" s="165" t="str">
        <f t="shared" ca="1" si="14"/>
        <v/>
      </c>
      <c r="W26" s="166" t="str">
        <f t="shared" ca="1" si="15"/>
        <v/>
      </c>
      <c r="X26" s="167" t="str">
        <f t="shared" ca="1" si="16"/>
        <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v>
      </c>
      <c r="AA26" s="6">
        <f t="shared" ca="1" si="5"/>
        <v>0</v>
      </c>
      <c r="AB26" s="7">
        <f t="shared" si="17"/>
        <v>0</v>
      </c>
      <c r="AC26" s="11">
        <f t="shared" si="6"/>
        <v>0</v>
      </c>
      <c r="AD26" s="8">
        <f t="shared" si="18"/>
        <v>0</v>
      </c>
      <c r="AE26" s="8">
        <f t="shared" ca="1" si="19"/>
        <v>-1041.8333333333351</v>
      </c>
      <c r="AF26" s="9">
        <f t="shared" ca="1" si="7"/>
        <v>-1041.8333333333351</v>
      </c>
      <c r="AG26" s="10">
        <f t="shared" ca="1" si="20"/>
        <v>-1041</v>
      </c>
      <c r="AH26" s="10">
        <f t="shared" ca="1" si="8"/>
        <v>-0.50000000000104594</v>
      </c>
      <c r="AI26" s="60"/>
      <c r="AJ26" s="18"/>
      <c r="AK26" s="18"/>
      <c r="AL26" s="18"/>
      <c r="AM26" s="18"/>
    </row>
    <row r="27" spans="1:39" ht="19.95" customHeight="1" x14ac:dyDescent="0.25">
      <c r="A27" s="60"/>
      <c r="B27" s="1" t="str">
        <f t="shared" si="9"/>
        <v>So</v>
      </c>
      <c r="C27" s="2">
        <f t="shared" si="10"/>
        <v>44382</v>
      </c>
      <c r="D27" s="12"/>
      <c r="E27" s="3"/>
      <c r="F27" s="4"/>
      <c r="G27" s="151">
        <f t="shared" si="11"/>
        <v>0</v>
      </c>
      <c r="H27" s="152">
        <f t="shared" ca="1" si="0"/>
        <v>0</v>
      </c>
      <c r="I27" s="152" t="str">
        <f t="shared" ca="1" si="1"/>
        <v xml:space="preserve"> </v>
      </c>
      <c r="J27" s="153" t="str">
        <f t="shared" ca="1" si="2"/>
        <v xml:space="preserve">  </v>
      </c>
      <c r="K27" s="4"/>
      <c r="L27" s="5"/>
      <c r="M27" s="5"/>
      <c r="N27" s="5"/>
      <c r="O27" s="5"/>
      <c r="P27" s="5"/>
      <c r="Q27" s="158" t="str">
        <f t="shared" si="3"/>
        <v/>
      </c>
      <c r="R27" s="159" t="str">
        <f t="shared" si="4"/>
        <v/>
      </c>
      <c r="S27" s="13"/>
      <c r="T27" s="149" t="str">
        <f t="shared" si="12"/>
        <v/>
      </c>
      <c r="U27" s="164" t="str">
        <f t="shared" ca="1" si="13"/>
        <v/>
      </c>
      <c r="V27" s="165" t="str">
        <f t="shared" ca="1" si="14"/>
        <v/>
      </c>
      <c r="W27" s="166" t="str">
        <f t="shared" ca="1" si="15"/>
        <v/>
      </c>
      <c r="X27" s="167" t="str">
        <f t="shared" ca="1" si="16"/>
        <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v>
      </c>
      <c r="AA27" s="6">
        <f t="shared" ca="1" si="5"/>
        <v>0</v>
      </c>
      <c r="AB27" s="7">
        <f t="shared" si="17"/>
        <v>0</v>
      </c>
      <c r="AC27" s="11">
        <f t="shared" si="6"/>
        <v>0</v>
      </c>
      <c r="AD27" s="8">
        <f t="shared" si="18"/>
        <v>0</v>
      </c>
      <c r="AE27" s="8">
        <f t="shared" ca="1" si="19"/>
        <v>-1041.8333333333351</v>
      </c>
      <c r="AF27" s="9">
        <f t="shared" ca="1" si="7"/>
        <v>-1041.8333333333351</v>
      </c>
      <c r="AG27" s="10">
        <f t="shared" ca="1" si="20"/>
        <v>-1041</v>
      </c>
      <c r="AH27" s="10">
        <f t="shared" ca="1" si="8"/>
        <v>-0.50000000000104594</v>
      </c>
      <c r="AI27" s="60"/>
      <c r="AJ27" s="18"/>
      <c r="AK27" s="18"/>
      <c r="AL27" s="18"/>
      <c r="AM27" s="18"/>
    </row>
    <row r="28" spans="1:39" ht="19.95" customHeight="1" x14ac:dyDescent="0.25">
      <c r="A28" s="60"/>
      <c r="B28" s="1" t="str">
        <f t="shared" si="9"/>
        <v>Mo</v>
      </c>
      <c r="C28" s="2">
        <f t="shared" si="10"/>
        <v>44383</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1049</v>
      </c>
      <c r="W28" s="166" t="str">
        <f t="shared" ca="1" si="15"/>
        <v>:</v>
      </c>
      <c r="X28" s="167">
        <f t="shared" ca="1" si="16"/>
        <v>40.000000000100044</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-1049.6666666666683</v>
      </c>
      <c r="AF28" s="9">
        <f t="shared" ca="1" si="7"/>
        <v>-1049.6666666666683</v>
      </c>
      <c r="AG28" s="10">
        <f t="shared" ca="1" si="20"/>
        <v>-1049</v>
      </c>
      <c r="AH28" s="10">
        <f t="shared" ca="1" si="8"/>
        <v>-0.40000000000100044</v>
      </c>
      <c r="AI28" s="60"/>
      <c r="AJ28" s="18"/>
      <c r="AK28" s="18"/>
      <c r="AL28" s="18"/>
      <c r="AM28" s="18"/>
    </row>
    <row r="29" spans="1:39" ht="19.95" customHeight="1" x14ac:dyDescent="0.25">
      <c r="A29" s="60"/>
      <c r="B29" s="1" t="str">
        <f t="shared" si="9"/>
        <v>Di</v>
      </c>
      <c r="C29" s="2">
        <f t="shared" si="10"/>
        <v>44384</v>
      </c>
      <c r="D29" s="12"/>
      <c r="E29" s="3"/>
      <c r="F29" s="4"/>
      <c r="G29" s="151">
        <f t="shared" si="11"/>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2"/>
        <v/>
      </c>
      <c r="U29" s="164" t="str">
        <f t="shared" ca="1" si="13"/>
        <v>-</v>
      </c>
      <c r="V29" s="165">
        <f t="shared" ca="1" si="14"/>
        <v>1057</v>
      </c>
      <c r="W29" s="166" t="str">
        <f t="shared" ca="1" si="15"/>
        <v>:</v>
      </c>
      <c r="X29" s="167">
        <f t="shared" ca="1" si="16"/>
        <v>30.000000000095493</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5"/>
        <v>-7.8333333333333339</v>
      </c>
      <c r="AB29" s="7">
        <f t="shared" si="17"/>
        <v>0</v>
      </c>
      <c r="AC29" s="11">
        <f t="shared" si="6"/>
        <v>0</v>
      </c>
      <c r="AD29" s="8">
        <f t="shared" si="18"/>
        <v>0</v>
      </c>
      <c r="AE29" s="8">
        <f t="shared" ca="1" si="19"/>
        <v>-1057.5000000000016</v>
      </c>
      <c r="AF29" s="9">
        <f t="shared" ca="1" si="7"/>
        <v>-1057.5000000000016</v>
      </c>
      <c r="AG29" s="10">
        <f t="shared" ca="1" si="20"/>
        <v>-1057</v>
      </c>
      <c r="AH29" s="10">
        <f t="shared" ca="1" si="8"/>
        <v>-0.30000000000095495</v>
      </c>
      <c r="AI29" s="60"/>
      <c r="AJ29" s="18"/>
      <c r="AK29" s="18"/>
      <c r="AL29" s="18"/>
      <c r="AM29" s="18"/>
    </row>
    <row r="30" spans="1:39" ht="19.95" customHeight="1" x14ac:dyDescent="0.25">
      <c r="A30" s="60"/>
      <c r="B30" s="1" t="str">
        <f t="shared" si="9"/>
        <v>Mi</v>
      </c>
      <c r="C30" s="2">
        <f t="shared" si="10"/>
        <v>44385</v>
      </c>
      <c r="D30" s="12"/>
      <c r="E30" s="3"/>
      <c r="F30" s="4"/>
      <c r="G30" s="151">
        <f t="shared" si="11"/>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2"/>
        <v/>
      </c>
      <c r="U30" s="164" t="str">
        <f t="shared" ca="1" si="13"/>
        <v>-</v>
      </c>
      <c r="V30" s="165">
        <f t="shared" ca="1" si="14"/>
        <v>1065</v>
      </c>
      <c r="W30" s="166" t="str">
        <f t="shared" ca="1" si="15"/>
        <v>:</v>
      </c>
      <c r="X30" s="167">
        <f t="shared" ca="1" si="16"/>
        <v>20.000000000090949</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5"/>
        <v>-7.8333333333333339</v>
      </c>
      <c r="AB30" s="7">
        <f t="shared" si="17"/>
        <v>0</v>
      </c>
      <c r="AC30" s="11">
        <f t="shared" si="6"/>
        <v>0</v>
      </c>
      <c r="AD30" s="8">
        <f t="shared" si="18"/>
        <v>0</v>
      </c>
      <c r="AE30" s="8">
        <f t="shared" ca="1" si="19"/>
        <v>-1065.3333333333348</v>
      </c>
      <c r="AF30" s="9">
        <f t="shared" ca="1" si="7"/>
        <v>-1065.3333333333348</v>
      </c>
      <c r="AG30" s="10">
        <f t="shared" ca="1" si="20"/>
        <v>-1065</v>
      </c>
      <c r="AH30" s="10">
        <f t="shared" ca="1" si="8"/>
        <v>-0.20000000000090951</v>
      </c>
      <c r="AI30" s="60"/>
      <c r="AJ30" s="18"/>
      <c r="AK30" s="18"/>
      <c r="AL30" s="18"/>
      <c r="AM30" s="18"/>
    </row>
    <row r="31" spans="1:39" ht="19.95" customHeight="1" x14ac:dyDescent="0.25">
      <c r="A31" s="60"/>
      <c r="B31" s="1" t="str">
        <f t="shared" si="9"/>
        <v>Do</v>
      </c>
      <c r="C31" s="2">
        <f t="shared" si="10"/>
        <v>44386</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1073</v>
      </c>
      <c r="W31" s="166" t="str">
        <f t="shared" ca="1" si="15"/>
        <v>:</v>
      </c>
      <c r="X31" s="167">
        <f t="shared" ca="1" si="16"/>
        <v>10.0000000000864</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-1073.1666666666681</v>
      </c>
      <c r="AF31" s="9">
        <f t="shared" ca="1" si="7"/>
        <v>-1073.1666666666681</v>
      </c>
      <c r="AG31" s="10">
        <f t="shared" ca="1" si="20"/>
        <v>-1073</v>
      </c>
      <c r="AH31" s="10">
        <f t="shared" ca="1" si="8"/>
        <v>-0.10000000000086401</v>
      </c>
      <c r="AI31" s="60"/>
      <c r="AJ31" s="18"/>
      <c r="AK31" s="33"/>
      <c r="AL31" s="18"/>
      <c r="AM31" s="18"/>
    </row>
    <row r="32" spans="1:39" ht="19.95" customHeight="1" x14ac:dyDescent="0.25">
      <c r="A32" s="60"/>
      <c r="B32" s="1" t="str">
        <f t="shared" si="9"/>
        <v>Fr</v>
      </c>
      <c r="C32" s="2">
        <f t="shared" si="10"/>
        <v>44387</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1081</v>
      </c>
      <c r="W32" s="166" t="str">
        <f t="shared" ca="1" si="15"/>
        <v>:</v>
      </c>
      <c r="X32" s="167">
        <f t="shared" ca="1" si="16"/>
        <v>8.1854523159563528E-11</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-1081.0000000000014</v>
      </c>
      <c r="AF32" s="9">
        <f t="shared" ca="1" si="7"/>
        <v>-1081.0000000000014</v>
      </c>
      <c r="AG32" s="10">
        <f t="shared" ca="1" si="20"/>
        <v>-1081</v>
      </c>
      <c r="AH32" s="10">
        <f t="shared" ca="1" si="8"/>
        <v>-8.1854523159563533E-13</v>
      </c>
      <c r="AI32" s="60"/>
      <c r="AJ32" s="18"/>
      <c r="AK32" s="18"/>
      <c r="AL32" s="18"/>
      <c r="AM32" s="18"/>
    </row>
    <row r="33" spans="1:39" ht="19.95" customHeight="1" x14ac:dyDescent="0.25">
      <c r="A33" s="60"/>
      <c r="B33" s="1" t="str">
        <f t="shared" si="9"/>
        <v>Sa</v>
      </c>
      <c r="C33" s="2">
        <f t="shared" si="10"/>
        <v>44388</v>
      </c>
      <c r="D33" s="12"/>
      <c r="E33" s="3"/>
      <c r="F33" s="4"/>
      <c r="G33" s="151">
        <f t="shared" si="11"/>
        <v>0</v>
      </c>
      <c r="H33" s="152">
        <f t="shared" ca="1" si="0"/>
        <v>0</v>
      </c>
      <c r="I33" s="152" t="str">
        <f t="shared" ca="1" si="1"/>
        <v xml:space="preserve"> </v>
      </c>
      <c r="J33" s="153" t="str">
        <f t="shared" ca="1" si="2"/>
        <v xml:space="preserve">  </v>
      </c>
      <c r="K33" s="4"/>
      <c r="L33" s="5"/>
      <c r="M33" s="5"/>
      <c r="N33" s="5"/>
      <c r="O33" s="5"/>
      <c r="P33" s="5"/>
      <c r="Q33" s="158" t="str">
        <f t="shared" si="3"/>
        <v/>
      </c>
      <c r="R33" s="159" t="str">
        <f t="shared" si="4"/>
        <v/>
      </c>
      <c r="S33" s="13"/>
      <c r="T33" s="149" t="str">
        <f t="shared" si="12"/>
        <v/>
      </c>
      <c r="U33" s="164" t="str">
        <f t="shared" ca="1" si="13"/>
        <v/>
      </c>
      <c r="V33" s="165" t="str">
        <f t="shared" ca="1" si="14"/>
        <v/>
      </c>
      <c r="W33" s="166" t="str">
        <f t="shared" ca="1" si="15"/>
        <v/>
      </c>
      <c r="X33" s="167" t="str">
        <f t="shared" ca="1" si="16"/>
        <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v>
      </c>
      <c r="AA33" s="6">
        <f t="shared" ca="1" si="5"/>
        <v>0</v>
      </c>
      <c r="AB33" s="7">
        <f t="shared" si="17"/>
        <v>0</v>
      </c>
      <c r="AC33" s="11">
        <f t="shared" si="6"/>
        <v>0</v>
      </c>
      <c r="AD33" s="8">
        <f t="shared" si="18"/>
        <v>0</v>
      </c>
      <c r="AE33" s="8">
        <f t="shared" ca="1" si="19"/>
        <v>-1081.0000000000014</v>
      </c>
      <c r="AF33" s="9">
        <f t="shared" ca="1" si="7"/>
        <v>-1081.0000000000014</v>
      </c>
      <c r="AG33" s="10">
        <f t="shared" ca="1" si="20"/>
        <v>-1081</v>
      </c>
      <c r="AH33" s="10">
        <f t="shared" ca="1" si="8"/>
        <v>-8.1854523159563533E-13</v>
      </c>
      <c r="AI33" s="60"/>
      <c r="AJ33" s="18"/>
      <c r="AK33" s="18"/>
      <c r="AL33" s="18"/>
      <c r="AM33" s="18"/>
    </row>
    <row r="34" spans="1:39" ht="19.95" customHeight="1" x14ac:dyDescent="0.25">
      <c r="A34" s="60"/>
      <c r="B34" s="1" t="str">
        <f t="shared" si="9"/>
        <v>So</v>
      </c>
      <c r="C34" s="2">
        <f t="shared" si="10"/>
        <v>44389</v>
      </c>
      <c r="D34" s="12"/>
      <c r="E34" s="3"/>
      <c r="F34" s="4"/>
      <c r="G34" s="151">
        <f t="shared" si="11"/>
        <v>0</v>
      </c>
      <c r="H34" s="152">
        <f t="shared" ca="1" si="0"/>
        <v>0</v>
      </c>
      <c r="I34" s="152" t="str">
        <f t="shared" ca="1" si="1"/>
        <v xml:space="preserve"> </v>
      </c>
      <c r="J34" s="153" t="str">
        <f t="shared" ca="1" si="2"/>
        <v xml:space="preserve">  </v>
      </c>
      <c r="K34" s="4"/>
      <c r="L34" s="5"/>
      <c r="M34" s="5"/>
      <c r="N34" s="5"/>
      <c r="O34" s="5"/>
      <c r="P34" s="5"/>
      <c r="Q34" s="158" t="str">
        <f t="shared" si="3"/>
        <v/>
      </c>
      <c r="R34" s="159" t="str">
        <f t="shared" si="4"/>
        <v/>
      </c>
      <c r="S34" s="13"/>
      <c r="T34" s="149" t="str">
        <f t="shared" si="12"/>
        <v/>
      </c>
      <c r="U34" s="164" t="str">
        <f t="shared" ca="1" si="13"/>
        <v/>
      </c>
      <c r="V34" s="165" t="str">
        <f t="shared" ca="1" si="14"/>
        <v/>
      </c>
      <c r="W34" s="166" t="str">
        <f t="shared" ca="1" si="15"/>
        <v/>
      </c>
      <c r="X34" s="167" t="str">
        <f t="shared" ca="1" si="16"/>
        <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v>
      </c>
      <c r="AA34" s="6">
        <f t="shared" ca="1" si="5"/>
        <v>0</v>
      </c>
      <c r="AB34" s="7">
        <f t="shared" si="17"/>
        <v>0</v>
      </c>
      <c r="AC34" s="11">
        <f t="shared" si="6"/>
        <v>0</v>
      </c>
      <c r="AD34" s="8">
        <f t="shared" si="18"/>
        <v>0</v>
      </c>
      <c r="AE34" s="8">
        <f t="shared" ca="1" si="19"/>
        <v>-1081.0000000000014</v>
      </c>
      <c r="AF34" s="9">
        <f t="shared" ca="1" si="7"/>
        <v>-1081.0000000000014</v>
      </c>
      <c r="AG34" s="10">
        <f t="shared" ca="1" si="20"/>
        <v>-1081</v>
      </c>
      <c r="AH34" s="10">
        <f t="shared" ca="1" si="8"/>
        <v>-8.1854523159563533E-13</v>
      </c>
      <c r="AI34" s="60"/>
      <c r="AJ34" s="18"/>
      <c r="AK34" s="18"/>
      <c r="AL34" s="18"/>
      <c r="AM34" s="18"/>
    </row>
    <row r="35" spans="1:39" ht="19.95" customHeight="1" x14ac:dyDescent="0.25">
      <c r="A35" s="60"/>
      <c r="B35" s="1" t="str">
        <f t="shared" si="9"/>
        <v>Mo</v>
      </c>
      <c r="C35" s="2">
        <f t="shared" si="10"/>
        <v>44390</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1088</v>
      </c>
      <c r="W35" s="166" t="str">
        <f t="shared" ca="1" si="15"/>
        <v>:</v>
      </c>
      <c r="X35" s="167">
        <f t="shared" ca="1" si="16"/>
        <v>50.000000000077307</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-1088.8333333333346</v>
      </c>
      <c r="AF35" s="9">
        <f t="shared" ca="1" si="7"/>
        <v>-1088.8333333333346</v>
      </c>
      <c r="AG35" s="10">
        <f t="shared" ca="1" si="20"/>
        <v>-1088</v>
      </c>
      <c r="AH35" s="10">
        <f t="shared" ca="1" si="8"/>
        <v>-0.50000000000077305</v>
      </c>
      <c r="AI35" s="60"/>
      <c r="AJ35" s="18"/>
      <c r="AK35" s="18"/>
      <c r="AL35" s="18"/>
      <c r="AM35" s="18"/>
    </row>
    <row r="36" spans="1:39" ht="19.95" customHeight="1" x14ac:dyDescent="0.25">
      <c r="A36" s="60"/>
      <c r="B36" s="1" t="str">
        <f t="shared" si="9"/>
        <v>Di</v>
      </c>
      <c r="C36" s="2">
        <f t="shared" si="10"/>
        <v>44391</v>
      </c>
      <c r="D36" s="12"/>
      <c r="E36" s="3"/>
      <c r="F36" s="4"/>
      <c r="G36" s="151">
        <f t="shared" si="11"/>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2"/>
        <v/>
      </c>
      <c r="U36" s="164" t="str">
        <f t="shared" ca="1" si="13"/>
        <v>-</v>
      </c>
      <c r="V36" s="165">
        <f t="shared" ca="1" si="14"/>
        <v>1096</v>
      </c>
      <c r="W36" s="166" t="str">
        <f t="shared" ca="1" si="15"/>
        <v>:</v>
      </c>
      <c r="X36" s="167">
        <f t="shared" ca="1" si="16"/>
        <v>40.00000000007276</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5"/>
        <v>-7.8333333333333339</v>
      </c>
      <c r="AB36" s="7">
        <f t="shared" si="17"/>
        <v>0</v>
      </c>
      <c r="AC36" s="11">
        <f t="shared" si="6"/>
        <v>0</v>
      </c>
      <c r="AD36" s="8">
        <f t="shared" si="18"/>
        <v>0</v>
      </c>
      <c r="AE36" s="8">
        <f t="shared" ca="1" si="19"/>
        <v>-1096.6666666666679</v>
      </c>
      <c r="AF36" s="9">
        <f t="shared" ca="1" si="7"/>
        <v>-1096.6666666666679</v>
      </c>
      <c r="AG36" s="10">
        <f t="shared" ca="1" si="20"/>
        <v>-1096</v>
      </c>
      <c r="AH36" s="10">
        <f t="shared" ca="1" si="8"/>
        <v>-0.40000000000072761</v>
      </c>
      <c r="AI36" s="60"/>
      <c r="AJ36" s="18"/>
      <c r="AK36" s="18"/>
      <c r="AL36" s="18"/>
      <c r="AM36" s="18"/>
    </row>
    <row r="37" spans="1:39" ht="19.95" customHeight="1" x14ac:dyDescent="0.25">
      <c r="A37" s="60"/>
      <c r="B37" s="1" t="str">
        <f t="shared" si="9"/>
        <v>Mi</v>
      </c>
      <c r="C37" s="2">
        <f t="shared" si="10"/>
        <v>44392</v>
      </c>
      <c r="D37" s="12"/>
      <c r="E37" s="3"/>
      <c r="F37" s="4"/>
      <c r="G37" s="151">
        <f t="shared" si="11"/>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2"/>
        <v/>
      </c>
      <c r="U37" s="164" t="str">
        <f t="shared" ca="1" si="13"/>
        <v>-</v>
      </c>
      <c r="V37" s="165">
        <f t="shared" ca="1" si="14"/>
        <v>1104</v>
      </c>
      <c r="W37" s="166" t="str">
        <f t="shared" ca="1" si="15"/>
        <v>:</v>
      </c>
      <c r="X37" s="167">
        <f t="shared" ca="1" si="16"/>
        <v>30.000000000068212</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5"/>
        <v>-7.8333333333333339</v>
      </c>
      <c r="AB37" s="7">
        <f t="shared" si="17"/>
        <v>0</v>
      </c>
      <c r="AC37" s="11">
        <f t="shared" si="6"/>
        <v>0</v>
      </c>
      <c r="AD37" s="8">
        <f t="shared" si="18"/>
        <v>0</v>
      </c>
      <c r="AE37" s="8">
        <f t="shared" ca="1" si="19"/>
        <v>-1104.5000000000011</v>
      </c>
      <c r="AF37" s="9">
        <f t="shared" ca="1" si="7"/>
        <v>-1104.5000000000011</v>
      </c>
      <c r="AG37" s="10">
        <f t="shared" ca="1" si="20"/>
        <v>-1104</v>
      </c>
      <c r="AH37" s="10">
        <f t="shared" ca="1" si="8"/>
        <v>-0.30000000000068211</v>
      </c>
      <c r="AI37" s="60"/>
      <c r="AJ37" s="18"/>
      <c r="AK37" s="18"/>
      <c r="AL37" s="18"/>
      <c r="AM37" s="18"/>
    </row>
    <row r="38" spans="1:39" ht="19.95" customHeight="1" x14ac:dyDescent="0.25">
      <c r="A38" s="60"/>
      <c r="B38" s="1" t="str">
        <f t="shared" si="9"/>
        <v>Do</v>
      </c>
      <c r="C38" s="2">
        <f t="shared" si="10"/>
        <v>44393</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1112</v>
      </c>
      <c r="W38" s="166" t="str">
        <f t="shared" ca="1" si="15"/>
        <v>:</v>
      </c>
      <c r="X38" s="167">
        <f t="shared" ca="1" si="16"/>
        <v>20.000000000063665</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-1112.3333333333344</v>
      </c>
      <c r="AF38" s="9">
        <f t="shared" ca="1" si="7"/>
        <v>-1112.3333333333344</v>
      </c>
      <c r="AG38" s="10">
        <f t="shared" ca="1" si="20"/>
        <v>-1112</v>
      </c>
      <c r="AH38" s="10">
        <f t="shared" ca="1" si="8"/>
        <v>-0.20000000000063664</v>
      </c>
      <c r="AI38" s="60"/>
      <c r="AJ38" s="18"/>
      <c r="AK38" s="18"/>
      <c r="AL38" s="18"/>
      <c r="AM38" s="18"/>
    </row>
    <row r="39" spans="1:39" ht="19.95" customHeight="1" x14ac:dyDescent="0.25">
      <c r="A39" s="60"/>
      <c r="B39" s="1" t="str">
        <f t="shared" si="9"/>
        <v>Fr</v>
      </c>
      <c r="C39" s="2">
        <f t="shared" si="10"/>
        <v>44394</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1120</v>
      </c>
      <c r="W39" s="166" t="str">
        <f t="shared" ca="1" si="15"/>
        <v>:</v>
      </c>
      <c r="X39" s="167">
        <f t="shared" ca="1" si="16"/>
        <v>10.000000000059117</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-1120.1666666666677</v>
      </c>
      <c r="AF39" s="9">
        <f t="shared" ca="1" si="7"/>
        <v>-1120.1666666666677</v>
      </c>
      <c r="AG39" s="10">
        <f t="shared" ca="1" si="20"/>
        <v>-1120</v>
      </c>
      <c r="AH39" s="10">
        <f t="shared" ca="1" si="8"/>
        <v>-0.10000000000059117</v>
      </c>
      <c r="AI39" s="60"/>
      <c r="AJ39" s="18"/>
      <c r="AK39" s="18"/>
      <c r="AL39" s="18"/>
      <c r="AM39" s="18"/>
    </row>
    <row r="40" spans="1:39" ht="19.95" customHeight="1" x14ac:dyDescent="0.25">
      <c r="A40" s="60"/>
      <c r="B40" s="1" t="str">
        <f t="shared" si="9"/>
        <v>Sa</v>
      </c>
      <c r="C40" s="2">
        <f t="shared" si="10"/>
        <v>44395</v>
      </c>
      <c r="D40" s="12"/>
      <c r="E40" s="3"/>
      <c r="F40" s="4"/>
      <c r="G40" s="151">
        <f t="shared" si="11"/>
        <v>0</v>
      </c>
      <c r="H40" s="152">
        <f t="shared" ca="1" si="0"/>
        <v>0</v>
      </c>
      <c r="I40" s="152" t="str">
        <f t="shared" ca="1" si="1"/>
        <v xml:space="preserve"> </v>
      </c>
      <c r="J40" s="153" t="str">
        <f t="shared" ca="1" si="2"/>
        <v xml:space="preserve">  </v>
      </c>
      <c r="K40" s="4"/>
      <c r="L40" s="5"/>
      <c r="M40" s="5"/>
      <c r="N40" s="5"/>
      <c r="O40" s="5"/>
      <c r="P40" s="5"/>
      <c r="Q40" s="158" t="str">
        <f t="shared" si="3"/>
        <v/>
      </c>
      <c r="R40" s="159" t="str">
        <f t="shared" si="4"/>
        <v/>
      </c>
      <c r="S40" s="13"/>
      <c r="T40" s="149" t="str">
        <f t="shared" si="12"/>
        <v/>
      </c>
      <c r="U40" s="164" t="str">
        <f t="shared" ca="1" si="13"/>
        <v/>
      </c>
      <c r="V40" s="165" t="str">
        <f t="shared" ca="1" si="14"/>
        <v/>
      </c>
      <c r="W40" s="166" t="str">
        <f t="shared" ca="1" si="15"/>
        <v/>
      </c>
      <c r="X40" s="167" t="str">
        <f t="shared" ca="1" si="16"/>
        <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v>
      </c>
      <c r="AA40" s="6">
        <f t="shared" ca="1" si="5"/>
        <v>0</v>
      </c>
      <c r="AB40" s="7">
        <f t="shared" si="17"/>
        <v>0</v>
      </c>
      <c r="AC40" s="11">
        <f t="shared" si="6"/>
        <v>0</v>
      </c>
      <c r="AD40" s="8">
        <f t="shared" si="18"/>
        <v>0</v>
      </c>
      <c r="AE40" s="8">
        <f t="shared" ca="1" si="19"/>
        <v>-1120.1666666666677</v>
      </c>
      <c r="AF40" s="9">
        <f t="shared" ca="1" si="7"/>
        <v>-1120.1666666666677</v>
      </c>
      <c r="AG40" s="10">
        <f t="shared" ca="1" si="20"/>
        <v>-1120</v>
      </c>
      <c r="AH40" s="10">
        <f t="shared" ca="1" si="8"/>
        <v>-0.10000000000059117</v>
      </c>
      <c r="AI40" s="60"/>
      <c r="AJ40" s="18"/>
      <c r="AK40" s="18"/>
      <c r="AL40" s="18"/>
      <c r="AM40" s="18"/>
    </row>
    <row r="41" spans="1:39" ht="19.95" customHeight="1" x14ac:dyDescent="0.25">
      <c r="A41" s="60"/>
      <c r="B41" s="1" t="str">
        <f t="shared" si="9"/>
        <v>So</v>
      </c>
      <c r="C41" s="2">
        <f t="shared" si="10"/>
        <v>44396</v>
      </c>
      <c r="D41" s="12"/>
      <c r="E41" s="3"/>
      <c r="F41" s="4"/>
      <c r="G41" s="151">
        <f t="shared" si="11"/>
        <v>0</v>
      </c>
      <c r="H41" s="152">
        <f t="shared" ca="1" si="0"/>
        <v>0</v>
      </c>
      <c r="I41" s="152" t="str">
        <f t="shared" ca="1" si="1"/>
        <v xml:space="preserve"> </v>
      </c>
      <c r="J41" s="153" t="str">
        <f t="shared" ca="1" si="2"/>
        <v xml:space="preserve">  </v>
      </c>
      <c r="K41" s="4"/>
      <c r="L41" s="5"/>
      <c r="M41" s="5"/>
      <c r="N41" s="5"/>
      <c r="O41" s="5"/>
      <c r="P41" s="5"/>
      <c r="Q41" s="158" t="str">
        <f t="shared" si="3"/>
        <v/>
      </c>
      <c r="R41" s="159" t="str">
        <f t="shared" si="4"/>
        <v/>
      </c>
      <c r="S41" s="13"/>
      <c r="T41" s="149" t="str">
        <f t="shared" si="12"/>
        <v/>
      </c>
      <c r="U41" s="164" t="str">
        <f t="shared" ca="1" si="13"/>
        <v/>
      </c>
      <c r="V41" s="165" t="str">
        <f t="shared" ca="1" si="14"/>
        <v/>
      </c>
      <c r="W41" s="166" t="str">
        <f t="shared" ca="1" si="15"/>
        <v/>
      </c>
      <c r="X41" s="167" t="str">
        <f t="shared" ca="1" si="16"/>
        <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v>
      </c>
      <c r="AA41" s="6">
        <f t="shared" ca="1" si="5"/>
        <v>0</v>
      </c>
      <c r="AB41" s="7">
        <f t="shared" si="17"/>
        <v>0</v>
      </c>
      <c r="AC41" s="11">
        <f t="shared" si="6"/>
        <v>0</v>
      </c>
      <c r="AD41" s="8">
        <f t="shared" si="18"/>
        <v>0</v>
      </c>
      <c r="AE41" s="8">
        <f t="shared" ca="1" si="19"/>
        <v>-1120.1666666666677</v>
      </c>
      <c r="AF41" s="9">
        <f t="shared" ca="1" si="7"/>
        <v>-1120.1666666666677</v>
      </c>
      <c r="AG41" s="10">
        <f t="shared" ca="1" si="20"/>
        <v>-1120</v>
      </c>
      <c r="AH41" s="10">
        <f t="shared" ca="1" si="8"/>
        <v>-0.10000000000059117</v>
      </c>
      <c r="AI41" s="60"/>
      <c r="AJ41" s="18"/>
      <c r="AK41" s="18"/>
      <c r="AL41" s="18"/>
      <c r="AM41" s="18"/>
    </row>
    <row r="42" spans="1:39" ht="19.95" customHeight="1" x14ac:dyDescent="0.25">
      <c r="A42" s="60"/>
      <c r="B42" s="1" t="str">
        <f t="shared" si="9"/>
        <v>Mo</v>
      </c>
      <c r="C42" s="2">
        <f t="shared" si="10"/>
        <v>44397</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1128</v>
      </c>
      <c r="W42" s="166" t="str">
        <f t="shared" ca="1" si="15"/>
        <v>:</v>
      </c>
      <c r="X42" s="167">
        <f t="shared" ca="1" si="16"/>
        <v>5.4569682106375694E-11</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-1128.0000000000009</v>
      </c>
      <c r="AF42" s="9">
        <f t="shared" ca="1" si="7"/>
        <v>-1128.0000000000009</v>
      </c>
      <c r="AG42" s="10">
        <f t="shared" ca="1" si="20"/>
        <v>-1128</v>
      </c>
      <c r="AH42" s="10">
        <f t="shared" ca="1" si="8"/>
        <v>-5.4569682106375692E-13</v>
      </c>
      <c r="AI42" s="60"/>
      <c r="AJ42" s="18"/>
      <c r="AK42" s="18"/>
      <c r="AL42" s="18"/>
      <c r="AM42" s="18"/>
    </row>
    <row r="43" spans="1:39" ht="19.95" customHeight="1" x14ac:dyDescent="0.25">
      <c r="A43" s="60"/>
      <c r="B43" s="1" t="str">
        <f t="shared" si="9"/>
        <v>Di</v>
      </c>
      <c r="C43" s="2">
        <f t="shared" si="10"/>
        <v>44398</v>
      </c>
      <c r="D43" s="12"/>
      <c r="E43" s="3"/>
      <c r="F43" s="4"/>
      <c r="G43" s="151">
        <f t="shared" si="11"/>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2"/>
        <v/>
      </c>
      <c r="U43" s="164" t="str">
        <f t="shared" ca="1" si="13"/>
        <v>-</v>
      </c>
      <c r="V43" s="165">
        <f t="shared" ca="1" si="14"/>
        <v>1135</v>
      </c>
      <c r="W43" s="166" t="str">
        <f t="shared" ca="1" si="15"/>
        <v>:</v>
      </c>
      <c r="X43" s="167">
        <f t="shared" ca="1" si="16"/>
        <v>50.000000000050029</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5"/>
        <v>-7.8333333333333339</v>
      </c>
      <c r="AB43" s="7">
        <f t="shared" si="17"/>
        <v>0</v>
      </c>
      <c r="AC43" s="11">
        <f t="shared" si="6"/>
        <v>0</v>
      </c>
      <c r="AD43" s="8">
        <f t="shared" si="18"/>
        <v>0</v>
      </c>
      <c r="AE43" s="8">
        <f t="shared" ca="1" si="19"/>
        <v>-1135.8333333333342</v>
      </c>
      <c r="AF43" s="9">
        <f t="shared" ca="1" si="7"/>
        <v>-1135.8333333333342</v>
      </c>
      <c r="AG43" s="10">
        <f t="shared" ca="1" si="20"/>
        <v>-1135</v>
      </c>
      <c r="AH43" s="10">
        <f t="shared" ca="1" si="8"/>
        <v>-0.50000000000050027</v>
      </c>
      <c r="AI43" s="60"/>
      <c r="AJ43" s="18"/>
      <c r="AK43" s="18"/>
      <c r="AL43" s="18"/>
      <c r="AM43" s="18"/>
    </row>
    <row r="44" spans="1:39" ht="19.95" customHeight="1" x14ac:dyDescent="0.25">
      <c r="A44" s="60"/>
      <c r="B44" s="1" t="str">
        <f t="shared" si="9"/>
        <v>Mi</v>
      </c>
      <c r="C44" s="2">
        <f t="shared" si="10"/>
        <v>44399</v>
      </c>
      <c r="D44" s="12"/>
      <c r="E44" s="3"/>
      <c r="F44" s="4"/>
      <c r="G44" s="151">
        <f t="shared" si="11"/>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2"/>
        <v/>
      </c>
      <c r="U44" s="164" t="str">
        <f t="shared" ca="1" si="13"/>
        <v>-</v>
      </c>
      <c r="V44" s="165">
        <f t="shared" ca="1" si="14"/>
        <v>1143</v>
      </c>
      <c r="W44" s="166" t="str">
        <f t="shared" ca="1" si="15"/>
        <v>:</v>
      </c>
      <c r="X44" s="167">
        <f t="shared" ca="1" si="16"/>
        <v>40.000000000045475</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5"/>
        <v>-7.8333333333333339</v>
      </c>
      <c r="AB44" s="7">
        <f t="shared" si="17"/>
        <v>0</v>
      </c>
      <c r="AC44" s="11">
        <f t="shared" si="6"/>
        <v>0</v>
      </c>
      <c r="AD44" s="8">
        <f t="shared" si="18"/>
        <v>0</v>
      </c>
      <c r="AE44" s="8">
        <f t="shared" ca="1" si="19"/>
        <v>-1143.6666666666674</v>
      </c>
      <c r="AF44" s="9">
        <f t="shared" ca="1" si="7"/>
        <v>-1143.6666666666674</v>
      </c>
      <c r="AG44" s="10">
        <f t="shared" ca="1" si="20"/>
        <v>-1143</v>
      </c>
      <c r="AH44" s="10">
        <f t="shared" ca="1" si="8"/>
        <v>-0.40000000000045477</v>
      </c>
      <c r="AI44" s="60"/>
      <c r="AJ44" s="18"/>
      <c r="AK44" s="18"/>
      <c r="AL44" s="18"/>
      <c r="AM44" s="18"/>
    </row>
    <row r="45" spans="1:39" ht="19.95" customHeight="1" x14ac:dyDescent="0.25">
      <c r="A45" s="60"/>
      <c r="B45" s="1" t="str">
        <f t="shared" si="9"/>
        <v>Do</v>
      </c>
      <c r="C45" s="2">
        <f t="shared" si="10"/>
        <v>44400</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1151</v>
      </c>
      <c r="W45" s="166" t="str">
        <f t="shared" ca="1" si="15"/>
        <v>:</v>
      </c>
      <c r="X45" s="167">
        <f t="shared" ca="1" si="16"/>
        <v>30.000000000040927</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-1151.5000000000007</v>
      </c>
      <c r="AF45" s="9">
        <f t="shared" ca="1" si="7"/>
        <v>-1151.5000000000007</v>
      </c>
      <c r="AG45" s="10">
        <f t="shared" ca="1" si="20"/>
        <v>-1151</v>
      </c>
      <c r="AH45" s="10">
        <f t="shared" ca="1" si="8"/>
        <v>-0.30000000000040927</v>
      </c>
      <c r="AI45" s="60"/>
      <c r="AJ45" s="18"/>
      <c r="AK45" s="18"/>
      <c r="AL45" s="18"/>
      <c r="AM45" s="18"/>
    </row>
    <row r="46" spans="1:39" ht="19.95" customHeight="1" x14ac:dyDescent="0.25">
      <c r="A46" s="60"/>
      <c r="B46" s="1" t="str">
        <f t="shared" si="9"/>
        <v>Fr</v>
      </c>
      <c r="C46" s="2">
        <f t="shared" si="10"/>
        <v>44401</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1159</v>
      </c>
      <c r="W46" s="166" t="str">
        <f t="shared" ca="1" si="15"/>
        <v>:</v>
      </c>
      <c r="X46" s="167">
        <f t="shared" ca="1" si="16"/>
        <v>20.00000000003638</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-1159.3333333333339</v>
      </c>
      <c r="AF46" s="9">
        <f t="shared" ca="1" si="7"/>
        <v>-1159.3333333333339</v>
      </c>
      <c r="AG46" s="10">
        <f t="shared" ca="1" si="20"/>
        <v>-1159</v>
      </c>
      <c r="AH46" s="10">
        <f t="shared" ca="1" si="8"/>
        <v>-0.2000000000003638</v>
      </c>
      <c r="AI46" s="60"/>
      <c r="AJ46" s="18"/>
      <c r="AK46" s="18"/>
      <c r="AL46" s="18"/>
      <c r="AM46" s="18"/>
    </row>
    <row r="47" spans="1:39" ht="19.95" customHeight="1" x14ac:dyDescent="0.25">
      <c r="A47" s="60"/>
      <c r="B47" s="1" t="str">
        <f t="shared" si="9"/>
        <v>Sa</v>
      </c>
      <c r="C47" s="2">
        <f t="shared" si="10"/>
        <v>44402</v>
      </c>
      <c r="D47" s="12"/>
      <c r="E47" s="3"/>
      <c r="F47" s="4"/>
      <c r="G47" s="151">
        <f t="shared" si="11"/>
        <v>0</v>
      </c>
      <c r="H47" s="152">
        <f t="shared" ca="1" si="0"/>
        <v>0</v>
      </c>
      <c r="I47" s="152" t="str">
        <f t="shared" ca="1" si="1"/>
        <v xml:space="preserve"> </v>
      </c>
      <c r="J47" s="153" t="str">
        <f t="shared" ca="1" si="2"/>
        <v xml:space="preserve">  </v>
      </c>
      <c r="K47" s="4"/>
      <c r="L47" s="5"/>
      <c r="M47" s="5"/>
      <c r="N47" s="5"/>
      <c r="O47" s="5"/>
      <c r="P47" s="5"/>
      <c r="Q47" s="158" t="str">
        <f t="shared" si="3"/>
        <v/>
      </c>
      <c r="R47" s="159" t="str">
        <f t="shared" si="4"/>
        <v/>
      </c>
      <c r="S47" s="13"/>
      <c r="T47" s="149" t="str">
        <f t="shared" si="12"/>
        <v/>
      </c>
      <c r="U47" s="164" t="str">
        <f t="shared" ca="1" si="13"/>
        <v/>
      </c>
      <c r="V47" s="165" t="str">
        <f t="shared" ca="1" si="14"/>
        <v/>
      </c>
      <c r="W47" s="166" t="str">
        <f t="shared" ca="1" si="15"/>
        <v/>
      </c>
      <c r="X47" s="167" t="str">
        <f t="shared" ca="1" si="16"/>
        <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v>
      </c>
      <c r="AA47" s="6">
        <f t="shared" ca="1" si="5"/>
        <v>0</v>
      </c>
      <c r="AB47" s="7">
        <f t="shared" si="17"/>
        <v>0</v>
      </c>
      <c r="AC47" s="11">
        <f t="shared" si="6"/>
        <v>0</v>
      </c>
      <c r="AD47" s="8">
        <f t="shared" si="18"/>
        <v>0</v>
      </c>
      <c r="AE47" s="8">
        <f t="shared" ca="1" si="19"/>
        <v>-1159.3333333333339</v>
      </c>
      <c r="AF47" s="9">
        <f t="shared" ca="1" si="7"/>
        <v>-1159.3333333333339</v>
      </c>
      <c r="AG47" s="10">
        <f t="shared" ca="1" si="20"/>
        <v>-1159</v>
      </c>
      <c r="AH47" s="10">
        <f t="shared" ca="1" si="8"/>
        <v>-0.2000000000003638</v>
      </c>
      <c r="AI47" s="60"/>
      <c r="AJ47" s="18"/>
      <c r="AK47" s="18"/>
      <c r="AL47" s="18"/>
      <c r="AM47" s="18"/>
    </row>
    <row r="48" spans="1:39" ht="19.95" customHeight="1" x14ac:dyDescent="0.25">
      <c r="A48" s="60"/>
      <c r="B48" s="1" t="str">
        <f t="shared" si="9"/>
        <v>So</v>
      </c>
      <c r="C48" s="2">
        <f t="shared" si="10"/>
        <v>44403</v>
      </c>
      <c r="D48" s="12"/>
      <c r="E48" s="3"/>
      <c r="F48" s="4"/>
      <c r="G48" s="151">
        <f t="shared" si="11"/>
        <v>0</v>
      </c>
      <c r="H48" s="152">
        <f t="shared" ca="1" si="0"/>
        <v>0</v>
      </c>
      <c r="I48" s="152" t="str">
        <f t="shared" ca="1" si="1"/>
        <v xml:space="preserve"> </v>
      </c>
      <c r="J48" s="153" t="str">
        <f t="shared" ca="1" si="2"/>
        <v xml:space="preserve">  </v>
      </c>
      <c r="K48" s="4"/>
      <c r="L48" s="5"/>
      <c r="M48" s="5"/>
      <c r="N48" s="5"/>
      <c r="O48" s="5"/>
      <c r="P48" s="5"/>
      <c r="Q48" s="158" t="str">
        <f t="shared" si="3"/>
        <v/>
      </c>
      <c r="R48" s="159" t="str">
        <f t="shared" si="4"/>
        <v/>
      </c>
      <c r="S48" s="13"/>
      <c r="T48" s="149" t="str">
        <f t="shared" si="12"/>
        <v/>
      </c>
      <c r="U48" s="164" t="str">
        <f t="shared" ca="1" si="13"/>
        <v/>
      </c>
      <c r="V48" s="165" t="str">
        <f t="shared" ca="1" si="14"/>
        <v/>
      </c>
      <c r="W48" s="166" t="str">
        <f t="shared" ca="1" si="15"/>
        <v/>
      </c>
      <c r="X48" s="167" t="str">
        <f t="shared" ca="1" si="16"/>
        <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v>
      </c>
      <c r="AA48" s="6">
        <f t="shared" ca="1" si="5"/>
        <v>0</v>
      </c>
      <c r="AB48" s="7">
        <f t="shared" si="17"/>
        <v>0</v>
      </c>
      <c r="AC48" s="11">
        <f t="shared" si="6"/>
        <v>0</v>
      </c>
      <c r="AD48" s="8">
        <f t="shared" si="18"/>
        <v>0</v>
      </c>
      <c r="AE48" s="8">
        <f t="shared" ca="1" si="19"/>
        <v>-1159.3333333333339</v>
      </c>
      <c r="AF48" s="9">
        <f t="shared" ca="1" si="7"/>
        <v>-1159.3333333333339</v>
      </c>
      <c r="AG48" s="10">
        <f t="shared" ca="1" si="20"/>
        <v>-1159</v>
      </c>
      <c r="AH48" s="10">
        <f t="shared" ca="1" si="8"/>
        <v>-0.2000000000003638</v>
      </c>
      <c r="AI48" s="60"/>
      <c r="AJ48" s="18"/>
      <c r="AK48" s="18"/>
      <c r="AL48" s="18"/>
      <c r="AM48" s="18"/>
    </row>
    <row r="49" spans="1:39" ht="19.95" customHeight="1" x14ac:dyDescent="0.25">
      <c r="A49" s="60"/>
      <c r="B49" s="1" t="str">
        <f t="shared" si="9"/>
        <v>Mo</v>
      </c>
      <c r="C49" s="2">
        <f t="shared" si="10"/>
        <v>44404</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1167</v>
      </c>
      <c r="W49" s="166" t="str">
        <f t="shared" ca="1" si="15"/>
        <v>:</v>
      </c>
      <c r="X49" s="167">
        <f t="shared" ca="1" si="16"/>
        <v>10.000000000031832</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-1167.1666666666672</v>
      </c>
      <c r="AF49" s="9">
        <f t="shared" ca="1" si="7"/>
        <v>-1167.1666666666672</v>
      </c>
      <c r="AG49" s="10">
        <f t="shared" ca="1" si="20"/>
        <v>-1167</v>
      </c>
      <c r="AH49" s="10">
        <f t="shared" ca="1" si="8"/>
        <v>-0.10000000000031832</v>
      </c>
      <c r="AI49" s="60"/>
      <c r="AJ49" s="18"/>
      <c r="AK49" s="18"/>
      <c r="AL49" s="18"/>
      <c r="AM49" s="18"/>
    </row>
    <row r="50" spans="1:39" ht="19.95" customHeight="1" x14ac:dyDescent="0.25">
      <c r="A50" s="60"/>
      <c r="B50" s="1" t="str">
        <f t="shared" si="9"/>
        <v>Di</v>
      </c>
      <c r="C50" s="2">
        <f t="shared" si="10"/>
        <v>44405</v>
      </c>
      <c r="D50" s="12"/>
      <c r="E50" s="3"/>
      <c r="F50" s="4"/>
      <c r="G50" s="151">
        <f t="shared" si="11"/>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2"/>
        <v/>
      </c>
      <c r="U50" s="164" t="str">
        <f t="shared" ca="1" si="13"/>
        <v>-</v>
      </c>
      <c r="V50" s="165">
        <f t="shared" ca="1" si="14"/>
        <v>1175</v>
      </c>
      <c r="W50" s="166" t="str">
        <f t="shared" ca="1" si="15"/>
        <v>:</v>
      </c>
      <c r="X50" s="167">
        <f t="shared" ca="1" si="16"/>
        <v>2.7284841053187847E-11</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5"/>
        <v>-7.8333333333333339</v>
      </c>
      <c r="AB50" s="7">
        <f t="shared" si="17"/>
        <v>0</v>
      </c>
      <c r="AC50" s="11">
        <f t="shared" si="6"/>
        <v>0</v>
      </c>
      <c r="AD50" s="8">
        <f t="shared" si="18"/>
        <v>0</v>
      </c>
      <c r="AE50" s="8">
        <f t="shared" ca="1" si="19"/>
        <v>-1175.0000000000005</v>
      </c>
      <c r="AF50" s="9">
        <f t="shared" ca="1" si="7"/>
        <v>-1175.0000000000005</v>
      </c>
      <c r="AG50" s="10">
        <f t="shared" ca="1" si="20"/>
        <v>-1175</v>
      </c>
      <c r="AH50" s="10">
        <f t="shared" ca="1" si="8"/>
        <v>-2.7284841053187846E-13</v>
      </c>
      <c r="AI50" s="60"/>
      <c r="AJ50" s="18"/>
      <c r="AK50" s="18"/>
      <c r="AL50" s="18"/>
      <c r="AM50" s="18"/>
    </row>
    <row r="51" spans="1:39" ht="19.95" customHeight="1" x14ac:dyDescent="0.25">
      <c r="A51" s="60"/>
      <c r="B51" s="1" t="str">
        <f t="shared" si="9"/>
        <v>Mi</v>
      </c>
      <c r="C51" s="2">
        <f t="shared" si="10"/>
        <v>44406</v>
      </c>
      <c r="D51" s="12"/>
      <c r="E51" s="3"/>
      <c r="F51" s="4"/>
      <c r="G51" s="151">
        <f t="shared" si="11"/>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2"/>
        <v/>
      </c>
      <c r="U51" s="164" t="str">
        <f t="shared" ca="1" si="13"/>
        <v>-</v>
      </c>
      <c r="V51" s="165">
        <f t="shared" ca="1" si="14"/>
        <v>1182</v>
      </c>
      <c r="W51" s="166" t="str">
        <f t="shared" ca="1" si="15"/>
        <v>:</v>
      </c>
      <c r="X51" s="167">
        <f t="shared" ca="1" si="16"/>
        <v>50.000000000022737</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5"/>
        <v>-7.8333333333333339</v>
      </c>
      <c r="AB51" s="7">
        <f t="shared" si="17"/>
        <v>0</v>
      </c>
      <c r="AC51" s="11">
        <f t="shared" si="6"/>
        <v>0</v>
      </c>
      <c r="AD51" s="8">
        <f t="shared" si="18"/>
        <v>0</v>
      </c>
      <c r="AE51" s="8">
        <f t="shared" ca="1" si="19"/>
        <v>-1182.8333333333337</v>
      </c>
      <c r="AF51" s="9">
        <f t="shared" ca="1" si="7"/>
        <v>-1182.8333333333337</v>
      </c>
      <c r="AG51" s="10">
        <f t="shared" ca="1" si="20"/>
        <v>-1182</v>
      </c>
      <c r="AH51" s="10">
        <f t="shared" ca="1" si="8"/>
        <v>-0.50000000000022737</v>
      </c>
      <c r="AI51" s="60"/>
      <c r="AJ51" s="18"/>
      <c r="AK51" s="18"/>
      <c r="AL51" s="18"/>
      <c r="AM51" s="18"/>
    </row>
    <row r="52" spans="1:39" ht="19.95" customHeight="1" x14ac:dyDescent="0.25">
      <c r="A52" s="60"/>
      <c r="B52" s="66" t="str">
        <f t="shared" si="9"/>
        <v>Do</v>
      </c>
      <c r="C52" s="67">
        <f t="shared" si="10"/>
        <v>44407</v>
      </c>
      <c r="D52" s="12"/>
      <c r="E52" s="68"/>
      <c r="F52" s="69"/>
      <c r="G52" s="151">
        <f t="shared" si="11"/>
        <v>0</v>
      </c>
      <c r="H52" s="152">
        <f t="shared" ca="1" si="0"/>
        <v>0.3263888888888889</v>
      </c>
      <c r="I52" s="154" t="str">
        <f ca="1">IF(C52=" ","",IF(G52=H52," ",IF(G52&gt;H52,"+","-")))</f>
        <v>-</v>
      </c>
      <c r="J52" s="155">
        <f ca="1">IF(C52=" ","",IF(H52=G52,"  ",IF(H52&gt;G52,(H52-G52),(G52-H52))))</f>
        <v>0.3263888888888889</v>
      </c>
      <c r="K52" s="69"/>
      <c r="L52" s="39"/>
      <c r="M52" s="70"/>
      <c r="N52" s="70"/>
      <c r="O52" s="70"/>
      <c r="P52" s="70"/>
      <c r="Q52" s="162" t="str">
        <f t="shared" si="3"/>
        <v/>
      </c>
      <c r="R52" s="163" t="str">
        <f t="shared" si="4"/>
        <v/>
      </c>
      <c r="S52" s="71"/>
      <c r="T52" s="149" t="str">
        <f t="shared" si="12"/>
        <v/>
      </c>
      <c r="U52" s="164" t="str">
        <f t="shared" ca="1" si="13"/>
        <v>-</v>
      </c>
      <c r="V52" s="165">
        <f t="shared" ca="1" si="14"/>
        <v>1190</v>
      </c>
      <c r="W52" s="166" t="str">
        <f t="shared" ca="1" si="15"/>
        <v>:</v>
      </c>
      <c r="X52" s="167">
        <f t="shared" ca="1" si="16"/>
        <v>40.00000000001819</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0.3263888888888889</v>
      </c>
      <c r="AA52" s="6">
        <f t="shared" ca="1" si="5"/>
        <v>-7.8333333333333339</v>
      </c>
      <c r="AB52" s="7">
        <f t="shared" si="17"/>
        <v>0</v>
      </c>
      <c r="AC52" s="11">
        <f t="shared" si="6"/>
        <v>0</v>
      </c>
      <c r="AD52" s="8">
        <f t="shared" si="18"/>
        <v>0</v>
      </c>
      <c r="AE52" s="8">
        <f t="shared" ca="1" si="19"/>
        <v>-1190.666666666667</v>
      </c>
      <c r="AF52" s="9">
        <f t="shared" ca="1" si="7"/>
        <v>-1190.666666666667</v>
      </c>
      <c r="AG52" s="10">
        <f t="shared" ca="1" si="20"/>
        <v>-1190</v>
      </c>
      <c r="AH52" s="10">
        <f t="shared" ca="1" si="8"/>
        <v>-0.40000000000018193</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1190</v>
      </c>
      <c r="W55" s="59" t="s">
        <v>6</v>
      </c>
      <c r="X55" s="57">
        <f ca="1">IF((AH52+X54)&lt;0,((AH52*100+X54)*(-1)),(AH52*100+X54))</f>
        <v>40.00000000001819</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UcHAV7fH6Tpz2lmxMkbSkjQQoTnpieaQrcuB2LmlKCtQo5eX8A0CSlXYppJKhkJ6SJ1vomXmMddqR4t1WlKvIQ==" saltValue="Csqoq9jwOr12s2vJrljmfQ=="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113" priority="22">
      <formula>OR($B22="Sa",$B22="So")</formula>
    </cfRule>
  </conditionalFormatting>
  <conditionalFormatting sqref="B22:C52">
    <cfRule type="expression" dxfId="112" priority="10">
      <formula>$D22="F"</formula>
    </cfRule>
    <cfRule type="expression" dxfId="111" priority="21">
      <formula>$B22="So"</formula>
    </cfRule>
  </conditionalFormatting>
  <conditionalFormatting sqref="J9">
    <cfRule type="expression" dxfId="110" priority="9">
      <formula>AND($J$9&lt;&gt;0,$E$9="VZ")</formula>
    </cfRule>
    <cfRule type="expression" dxfId="109" priority="13">
      <formula>$E$9&lt;&gt;"TZ"</formula>
    </cfRule>
    <cfRule type="expression" dxfId="108" priority="19">
      <formula>$E$9="TZ"</formula>
    </cfRule>
    <cfRule type="expression" dxfId="107" priority="20">
      <formula>AND($J$9="",$E$9="TZ")</formula>
    </cfRule>
  </conditionalFormatting>
  <conditionalFormatting sqref="U55:X55 B58:B63">
    <cfRule type="expression" dxfId="106" priority="12">
      <formula>AND($E$9&lt;&gt;"TZ",$V$55&gt;40)</formula>
    </cfRule>
    <cfRule type="expression" dxfId="105" priority="18">
      <formula>AND($E$9="TZ",$V$55&gt;$AA$14*24)</formula>
    </cfRule>
  </conditionalFormatting>
  <conditionalFormatting sqref="D15">
    <cfRule type="expression" dxfId="104" priority="17">
      <formula>$E$9="TZ"</formula>
    </cfRule>
  </conditionalFormatting>
  <conditionalFormatting sqref="G15:L15">
    <cfRule type="expression" dxfId="103" priority="14">
      <formula>$D$15="x"</formula>
    </cfRule>
    <cfRule type="expression" dxfId="102" priority="15">
      <formula>AND($D$15="x",G13&lt;&gt;"x",G15&lt;&gt;"")</formula>
    </cfRule>
    <cfRule type="expression" dxfId="101" priority="16">
      <formula>$D$15&lt;&gt;"x"</formula>
    </cfRule>
  </conditionalFormatting>
  <conditionalFormatting sqref="G13:L13">
    <cfRule type="expression" dxfId="100" priority="11">
      <formula>$E$9="TZ"</formula>
    </cfRule>
  </conditionalFormatting>
  <conditionalFormatting sqref="M14:M15">
    <cfRule type="expression" dxfId="99" priority="23">
      <formula>IF($D$15="x",$M$15&lt;&gt;($J$9))</formula>
    </cfRule>
  </conditionalFormatting>
  <conditionalFormatting sqref="O22:P52">
    <cfRule type="expression" dxfId="98" priority="8">
      <formula>OR($B22="Sa",$B22="So")</formula>
    </cfRule>
  </conditionalFormatting>
  <conditionalFormatting sqref="U6:X6">
    <cfRule type="expression" dxfId="97" priority="7">
      <formula>$U$6="-"</formula>
    </cfRule>
  </conditionalFormatting>
  <conditionalFormatting sqref="T22:T52">
    <cfRule type="expression" dxfId="96" priority="5">
      <formula>OR($B22="Sa",$B22="So")</formula>
    </cfRule>
  </conditionalFormatting>
  <conditionalFormatting sqref="D22:D52">
    <cfRule type="expression" dxfId="95" priority="1">
      <formula>OR($B22="Sa",$B22="So")</formula>
    </cfRule>
  </conditionalFormatting>
  <dataValidations count="22">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700-000000000000}">
      <formula1>"VZ,TZ,Schicht"</formula1>
    </dataValidation>
    <dataValidation allowBlank="1" showInputMessage="1" showErrorMessage="1" promptTitle="Bemerkungen" prompt="Raum für eigene Bemerkungen_x000a_zB. Sitzung AG, Freizeitausgleich (FZA), mobile Office...." sqref="S21:T21" xr:uid="{00000000-0002-0000-0700-000001000000}"/>
    <dataValidation allowBlank="1" showInputMessage="1" showErrorMessage="1" promptTitle="Diff." prompt="Berechnet die Differenz zwischen_x000a_Anwesenheitszeit und Sollarbeitszeit" sqref="I21" xr:uid="{00000000-0002-0000-0700-000002000000}"/>
    <dataValidation allowBlank="1" showInputMessage="1" showErrorMessage="1" promptTitle="Aufrechnung" prompt="Ergebnis der Sollarbeitszeit zur_x000a_tatsächlichen Arbeitszeit" sqref="U21" xr:uid="{00000000-0002-0000-0700-000003000000}"/>
    <dataValidation allowBlank="1" showInputMessage="1" showErrorMessage="1" promptTitle="Soll Pause" prompt="&gt;6 Std. mind. 30 Min. Pause_x000a_&gt;9 Std. mind. 45 Min. Pause_x000a_autom. Abgleich für die Aufrechnung" sqref="Q21" xr:uid="{00000000-0002-0000-0700-000004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700-000005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700-000006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700-000007000000}"/>
    <dataValidation allowBlank="1" showInputMessage="1" showErrorMessage="1" promptTitle="Unterbrechung" prompt="Beginn und Ende einer Arbeitsunterbrechung_x000a_im Format z.B. _x000a_12:00   12:30 _x000a_eingeben_x000a__x000a__x000a_" sqref="K21:M21" xr:uid="{00000000-0002-0000-0700-000008000000}"/>
    <dataValidation type="time" errorStyle="warning" allowBlank="1" showInputMessage="1" showErrorMessage="1" errorTitle="Arbeitsbeginn" error="Die Eingabe muss im Zeitformat_x000a_00:00 erfolgen._x000a__x000a_Zeiten vor 6:00 Uhr _x000a_bleiben unberücksichtigt" sqref="E22:E52" xr:uid="{00000000-0002-0000-0700-000009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700-00000A000000}">
      <formula1>0.25</formula1>
      <formula2>0.833333333333333</formula2>
    </dataValidation>
    <dataValidation allowBlank="1" showInputMessage="1" showErrorMessage="1" promptTitle="Sollarbeitszeit" prompt="Sollarbeitzeit ohne Berücksichtigung der Sonderfreizeiten" sqref="Z21:Z52" xr:uid="{00000000-0002-0000-0700-00000B000000}"/>
    <dataValidation allowBlank="1" showInputMessage="1" showErrorMessage="1" promptTitle="Anwesenheitszeit" prompt="Bitte geben Sie die Anwesenheitszeit_x000a_im Format Stunden : Minuten ein" sqref="E21:G21" xr:uid="{00000000-0002-0000-0700-00000C000000}"/>
    <dataValidation allowBlank="1" showInputMessage="1" showErrorMessage="1" promptTitle="Sollarbeitszeit" prompt="Die Werte werden gesetzt_x000a_Bitte geben Sie unter&quot;Status&quot; und &quot;TZ / VZ&quot; die zutreffenden Werte ein" sqref="H21:H52" xr:uid="{00000000-0002-0000-0700-00000D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700-00000E000000}"/>
    <dataValidation allowBlank="1" showInputMessage="1" showErrorMessage="1" promptTitle="Status" prompt="klicken Sie auf die blau markierte Zelle und wählen Sie anhand der Liste aus" sqref="B8 E8" xr:uid="{00000000-0002-0000-0700-00000F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700-000010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700-000011000000}"/>
    <dataValidation type="list" allowBlank="1" showInputMessage="1" showErrorMessage="1" sqref="S9:W9" xr:uid="{00000000-0002-0000-0700-000012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700-000013000000}">
      <formula1>"x,X"</formula1>
    </dataValidation>
    <dataValidation allowBlank="1" showErrorMessage="1" sqref="B9:C9" xr:uid="{00000000-0002-0000-07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7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DATE(Stammdaten!C6,8,1)</f>
        <v>44408</v>
      </c>
      <c r="K6" s="226"/>
      <c r="L6" s="226"/>
      <c r="M6" s="226"/>
      <c r="N6" s="226"/>
      <c r="O6" s="23"/>
      <c r="P6" s="23"/>
      <c r="Q6" s="23"/>
      <c r="R6" s="23"/>
      <c r="S6" s="229"/>
      <c r="T6" s="230"/>
      <c r="U6" s="147" t="str">
        <f ca="1">IF('7'!$AF$52&lt;0,"-","+")</f>
        <v>-</v>
      </c>
      <c r="V6" s="144">
        <f ca="1">'7'!$V$55</f>
        <v>1190</v>
      </c>
      <c r="W6" s="145" t="s">
        <v>6</v>
      </c>
      <c r="X6" s="146">
        <f ca="1">'7'!$X$55</f>
        <v>40.00000000001819</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21</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0.40000000000018188</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-1190.666666666667</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Fr</v>
      </c>
      <c r="C22" s="2">
        <f>DATE(Stammdaten!C6,MONTH(J6),1)</f>
        <v>44408</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1198</v>
      </c>
      <c r="W22" s="166" t="str">
        <f ca="1">IF(OR(Z22&gt;0,AND(Z22=0,T22&lt;&gt;"")),IF(AE22="","",":"),"")</f>
        <v>:</v>
      </c>
      <c r="X22" s="167">
        <f ca="1">IF(OR(Z22&gt;0,AND(Z22=0,T22&lt;&gt;"")),IF(AE22="","",IF(AF22&gt;0,PRODUCT(AH22,100),PRODUCT(AH22,-100))),"")</f>
        <v>30.000000000013639</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-1198.5000000000002</v>
      </c>
      <c r="AF22" s="9">
        <f t="shared" ref="AF22:AF52" ca="1" si="7">SUM(AF21,AA22,AD22)</f>
        <v>-1198.5000000000002</v>
      </c>
      <c r="AG22" s="10">
        <f ca="1">ROUNDDOWN(ROUND(AF22,2),0)</f>
        <v>-1198</v>
      </c>
      <c r="AH22" s="10">
        <f t="shared" ref="AH22:AH52" ca="1" si="8">SUM(AF22-AG22)/100*60</f>
        <v>-0.30000000000013638</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Sa</v>
      </c>
      <c r="C23" s="2">
        <f t="shared" ref="C23:C52" si="10">IF(C22=" "," ",IF(MONTH(C22+1)&lt;&gt;MONTH(C22)," ",C22+1))</f>
        <v>44409</v>
      </c>
      <c r="D23" s="12"/>
      <c r="E23" s="3"/>
      <c r="F23" s="4"/>
      <c r="G23" s="151">
        <f t="shared" ref="G23:G52" si="11">IF(C23=" ","",IF(D23="FZA",0,IF(OR(D23="",D23="dA"),IF(AND(F23&gt;0,E23&gt;0),(F23-E23),0),IF(D23="F",(F23-E23),H23))))</f>
        <v>0</v>
      </c>
      <c r="H23" s="152">
        <f t="shared" ca="1" si="0"/>
        <v>0</v>
      </c>
      <c r="I23" s="152" t="str">
        <f t="shared" ca="1" si="1"/>
        <v xml:space="preserve"> </v>
      </c>
      <c r="J23" s="153" t="str">
        <f t="shared" ca="1" si="2"/>
        <v xml:space="preserve">  </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
      </c>
      <c r="V23" s="165" t="str">
        <f t="shared" ref="V23:V52" ca="1" si="14">IF(OR(Z23&gt;0,AND(Z23=0,T23&lt;&gt;"")),IF(AE23="","",IF(AG23&lt;0,(AG23*(-1)),AG23)),"")</f>
        <v/>
      </c>
      <c r="W23" s="166" t="str">
        <f t="shared" ref="W23:W52" ca="1" si="15">IF(OR(Z23&gt;0,AND(Z23=0,T23&lt;&gt;"")),IF(AE23="","",":"),"")</f>
        <v/>
      </c>
      <c r="X23" s="167" t="str">
        <f t="shared" ref="X23:X52" ca="1" si="16">IF(OR(Z23&gt;0,AND(Z23=0,T23&lt;&gt;"")),IF(AE23="","",IF(AF23&gt;0,PRODUCT(AH23,100),PRODUCT(AH23,-100))),"")</f>
        <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v>
      </c>
      <c r="AA23" s="6">
        <f t="shared" ca="1" si="5"/>
        <v>0</v>
      </c>
      <c r="AB23" s="7">
        <f t="shared" ref="AB23:AB52" si="17">IF(L23&gt;0,(L23-K23)+(N23-M23)+(P23-O23),TIMEVALUE("0:00"))</f>
        <v>0</v>
      </c>
      <c r="AC23" s="11">
        <f t="shared" si="6"/>
        <v>0</v>
      </c>
      <c r="AD23" s="8">
        <f t="shared" ref="AD23:AD52" si="18">IF(OR(D23="BZ",D23="DB",D23="FZA",D23="K"),0,IF(AC23&gt;AB23,-AC23*24,-AB23*24))</f>
        <v>0</v>
      </c>
      <c r="AE23" s="8">
        <f t="shared" ref="AE23:AE52" ca="1" si="19">IF(C23&lt;&gt;" ",AF23,"")</f>
        <v>-1198.5000000000002</v>
      </c>
      <c r="AF23" s="9">
        <f ca="1">SUM(AF22,AA23,AD23)</f>
        <v>-1198.5000000000002</v>
      </c>
      <c r="AG23" s="10">
        <f t="shared" ref="AG23:AG52" ca="1" si="20">ROUNDDOWN(ROUND(AF23,2),0)</f>
        <v>-1198</v>
      </c>
      <c r="AH23" s="10">
        <f t="shared" ca="1" si="8"/>
        <v>-0.30000000000013638</v>
      </c>
      <c r="AI23" s="60"/>
      <c r="AJ23" s="18"/>
      <c r="AK23" s="18"/>
      <c r="AL23" s="18"/>
      <c r="AM23" s="18"/>
    </row>
    <row r="24" spans="1:39" ht="19.95" customHeight="1" x14ac:dyDescent="0.25">
      <c r="A24" s="60"/>
      <c r="B24" s="1" t="str">
        <f t="shared" si="9"/>
        <v>So</v>
      </c>
      <c r="C24" s="2">
        <f t="shared" si="10"/>
        <v>44410</v>
      </c>
      <c r="D24" s="12"/>
      <c r="E24" s="3"/>
      <c r="F24" s="4"/>
      <c r="G24" s="151">
        <f t="shared" si="11"/>
        <v>0</v>
      </c>
      <c r="H24" s="152">
        <f t="shared" ca="1" si="0"/>
        <v>0</v>
      </c>
      <c r="I24" s="152" t="str">
        <f t="shared" ca="1" si="1"/>
        <v xml:space="preserve"> </v>
      </c>
      <c r="J24" s="153" t="str">
        <f t="shared" ca="1" si="2"/>
        <v xml:space="preserve">  </v>
      </c>
      <c r="K24" s="4"/>
      <c r="L24" s="5"/>
      <c r="M24" s="39"/>
      <c r="N24" s="39"/>
      <c r="O24" s="39"/>
      <c r="P24" s="39"/>
      <c r="Q24" s="156" t="str">
        <f t="shared" si="3"/>
        <v/>
      </c>
      <c r="R24" s="157" t="str">
        <f t="shared" si="4"/>
        <v/>
      </c>
      <c r="S24" s="13"/>
      <c r="T24" s="149" t="str">
        <f t="shared" si="12"/>
        <v/>
      </c>
      <c r="U24" s="164" t="str">
        <f t="shared" ca="1" si="13"/>
        <v/>
      </c>
      <c r="V24" s="165" t="str">
        <f t="shared" ca="1" si="14"/>
        <v/>
      </c>
      <c r="W24" s="166" t="str">
        <f t="shared" ca="1" si="15"/>
        <v/>
      </c>
      <c r="X24" s="167" t="str">
        <f t="shared" ca="1" si="16"/>
        <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v>
      </c>
      <c r="AA24" s="6">
        <f t="shared" ca="1" si="5"/>
        <v>0</v>
      </c>
      <c r="AB24" s="7">
        <f t="shared" si="17"/>
        <v>0</v>
      </c>
      <c r="AC24" s="11">
        <f t="shared" si="6"/>
        <v>0</v>
      </c>
      <c r="AD24" s="8">
        <f t="shared" si="18"/>
        <v>0</v>
      </c>
      <c r="AE24" s="8">
        <f t="shared" ca="1" si="19"/>
        <v>-1198.5000000000002</v>
      </c>
      <c r="AF24" s="9">
        <f t="shared" ca="1" si="7"/>
        <v>-1198.5000000000002</v>
      </c>
      <c r="AG24" s="10">
        <f t="shared" ca="1" si="20"/>
        <v>-1198</v>
      </c>
      <c r="AH24" s="10">
        <f t="shared" ca="1" si="8"/>
        <v>-0.30000000000013638</v>
      </c>
      <c r="AI24" s="60"/>
      <c r="AJ24" s="18"/>
      <c r="AK24" s="18"/>
      <c r="AL24" s="18"/>
      <c r="AM24" s="18"/>
    </row>
    <row r="25" spans="1:39" ht="19.95" customHeight="1" x14ac:dyDescent="0.25">
      <c r="A25" s="60"/>
      <c r="B25" s="1" t="str">
        <f t="shared" si="9"/>
        <v>Mo</v>
      </c>
      <c r="C25" s="2">
        <f t="shared" si="10"/>
        <v>44411</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1206</v>
      </c>
      <c r="W25" s="166" t="str">
        <f t="shared" ca="1" si="15"/>
        <v>:</v>
      </c>
      <c r="X25" s="167">
        <f t="shared" ca="1" si="16"/>
        <v>20.000000000009095</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-1206.3333333333335</v>
      </c>
      <c r="AF25" s="9">
        <f t="shared" ca="1" si="7"/>
        <v>-1206.3333333333335</v>
      </c>
      <c r="AG25" s="10">
        <f t="shared" ca="1" si="20"/>
        <v>-1206</v>
      </c>
      <c r="AH25" s="10">
        <f t="shared" ca="1" si="8"/>
        <v>-0.20000000000009097</v>
      </c>
      <c r="AI25" s="60"/>
      <c r="AJ25" s="18"/>
      <c r="AK25" s="18"/>
      <c r="AL25" s="18"/>
      <c r="AM25" s="18"/>
    </row>
    <row r="26" spans="1:39" ht="19.95" customHeight="1" x14ac:dyDescent="0.25">
      <c r="A26" s="60"/>
      <c r="B26" s="1" t="str">
        <f t="shared" si="9"/>
        <v>Di</v>
      </c>
      <c r="C26" s="2">
        <f t="shared" si="10"/>
        <v>44412</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1214</v>
      </c>
      <c r="W26" s="166" t="str">
        <f t="shared" ca="1" si="15"/>
        <v>:</v>
      </c>
      <c r="X26" s="167">
        <f t="shared" ca="1" si="16"/>
        <v>10.000000000004547</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-1214.1666666666667</v>
      </c>
      <c r="AF26" s="9">
        <f t="shared" ca="1" si="7"/>
        <v>-1214.1666666666667</v>
      </c>
      <c r="AG26" s="10">
        <f t="shared" ca="1" si="20"/>
        <v>-1214</v>
      </c>
      <c r="AH26" s="10">
        <f t="shared" ca="1" si="8"/>
        <v>-0.10000000000004548</v>
      </c>
      <c r="AI26" s="60"/>
      <c r="AJ26" s="18"/>
      <c r="AK26" s="18"/>
      <c r="AL26" s="18"/>
      <c r="AM26" s="18"/>
    </row>
    <row r="27" spans="1:39" ht="19.95" customHeight="1" x14ac:dyDescent="0.25">
      <c r="A27" s="60"/>
      <c r="B27" s="1" t="str">
        <f t="shared" si="9"/>
        <v>Mi</v>
      </c>
      <c r="C27" s="2">
        <f t="shared" si="10"/>
        <v>44413</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1222</v>
      </c>
      <c r="W27" s="166" t="str">
        <f t="shared" ca="1" si="15"/>
        <v>:</v>
      </c>
      <c r="X27" s="167">
        <f t="shared" ca="1" si="16"/>
        <v>0</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-1222</v>
      </c>
      <c r="AF27" s="9">
        <f t="shared" ca="1" si="7"/>
        <v>-1222</v>
      </c>
      <c r="AG27" s="10">
        <f t="shared" ca="1" si="20"/>
        <v>-1222</v>
      </c>
      <c r="AH27" s="10">
        <f t="shared" ca="1" si="8"/>
        <v>0</v>
      </c>
      <c r="AI27" s="60"/>
      <c r="AJ27" s="18"/>
      <c r="AK27" s="18"/>
      <c r="AL27" s="18"/>
      <c r="AM27" s="18"/>
    </row>
    <row r="28" spans="1:39" ht="19.95" customHeight="1" x14ac:dyDescent="0.25">
      <c r="A28" s="60"/>
      <c r="B28" s="1" t="str">
        <f t="shared" si="9"/>
        <v>Do</v>
      </c>
      <c r="C28" s="2">
        <f t="shared" si="10"/>
        <v>44414</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1229</v>
      </c>
      <c r="W28" s="166" t="str">
        <f t="shared" ca="1" si="15"/>
        <v>:</v>
      </c>
      <c r="X28" s="167">
        <f t="shared" ca="1" si="16"/>
        <v>49.999999999995445</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-1229.8333333333333</v>
      </c>
      <c r="AF28" s="9">
        <f t="shared" ca="1" si="7"/>
        <v>-1229.8333333333333</v>
      </c>
      <c r="AG28" s="10">
        <f t="shared" ca="1" si="20"/>
        <v>-1229</v>
      </c>
      <c r="AH28" s="10">
        <f t="shared" ca="1" si="8"/>
        <v>-0.49999999999995448</v>
      </c>
      <c r="AI28" s="60"/>
      <c r="AJ28" s="18"/>
      <c r="AK28" s="18"/>
      <c r="AL28" s="18"/>
      <c r="AM28" s="18"/>
    </row>
    <row r="29" spans="1:39" ht="19.95" customHeight="1" x14ac:dyDescent="0.25">
      <c r="A29" s="60"/>
      <c r="B29" s="1" t="str">
        <f t="shared" si="9"/>
        <v>Fr</v>
      </c>
      <c r="C29" s="2">
        <f t="shared" si="10"/>
        <v>44415</v>
      </c>
      <c r="D29" s="12"/>
      <c r="E29" s="3"/>
      <c r="F29" s="4"/>
      <c r="G29" s="151">
        <f t="shared" si="11"/>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2"/>
        <v/>
      </c>
      <c r="U29" s="164" t="str">
        <f t="shared" ca="1" si="13"/>
        <v>-</v>
      </c>
      <c r="V29" s="165">
        <f t="shared" ca="1" si="14"/>
        <v>1237</v>
      </c>
      <c r="W29" s="166" t="str">
        <f t="shared" ca="1" si="15"/>
        <v>:</v>
      </c>
      <c r="X29" s="167">
        <f t="shared" ca="1" si="16"/>
        <v>39.999999999990905</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5"/>
        <v>-7.8333333333333339</v>
      </c>
      <c r="AB29" s="7">
        <f t="shared" si="17"/>
        <v>0</v>
      </c>
      <c r="AC29" s="11">
        <f t="shared" si="6"/>
        <v>0</v>
      </c>
      <c r="AD29" s="8">
        <f t="shared" si="18"/>
        <v>0</v>
      </c>
      <c r="AE29" s="8">
        <f t="shared" ca="1" si="19"/>
        <v>-1237.6666666666665</v>
      </c>
      <c r="AF29" s="9">
        <f t="shared" ca="1" si="7"/>
        <v>-1237.6666666666665</v>
      </c>
      <c r="AG29" s="10">
        <f t="shared" ca="1" si="20"/>
        <v>-1237</v>
      </c>
      <c r="AH29" s="10">
        <f t="shared" ca="1" si="8"/>
        <v>-0.39999999999990904</v>
      </c>
      <c r="AI29" s="60"/>
      <c r="AJ29" s="18"/>
      <c r="AK29" s="18"/>
      <c r="AL29" s="18"/>
      <c r="AM29" s="18"/>
    </row>
    <row r="30" spans="1:39" ht="19.95" customHeight="1" x14ac:dyDescent="0.25">
      <c r="A30" s="60"/>
      <c r="B30" s="1" t="str">
        <f t="shared" si="9"/>
        <v>Sa</v>
      </c>
      <c r="C30" s="2">
        <f t="shared" si="10"/>
        <v>44416</v>
      </c>
      <c r="D30" s="12"/>
      <c r="E30" s="3"/>
      <c r="F30" s="4"/>
      <c r="G30" s="151">
        <f t="shared" si="11"/>
        <v>0</v>
      </c>
      <c r="H30" s="152">
        <f t="shared" ca="1" si="0"/>
        <v>0</v>
      </c>
      <c r="I30" s="152" t="str">
        <f t="shared" ca="1" si="1"/>
        <v xml:space="preserve"> </v>
      </c>
      <c r="J30" s="153" t="str">
        <f t="shared" ca="1" si="2"/>
        <v xml:space="preserve">  </v>
      </c>
      <c r="K30" s="4"/>
      <c r="L30" s="5"/>
      <c r="M30" s="5"/>
      <c r="N30" s="5"/>
      <c r="O30" s="5"/>
      <c r="P30" s="5"/>
      <c r="Q30" s="158" t="str">
        <f t="shared" si="3"/>
        <v/>
      </c>
      <c r="R30" s="159" t="str">
        <f t="shared" si="4"/>
        <v/>
      </c>
      <c r="S30" s="13"/>
      <c r="T30" s="149" t="str">
        <f t="shared" si="12"/>
        <v/>
      </c>
      <c r="U30" s="164" t="str">
        <f t="shared" ca="1" si="13"/>
        <v/>
      </c>
      <c r="V30" s="165" t="str">
        <f t="shared" ca="1" si="14"/>
        <v/>
      </c>
      <c r="W30" s="166" t="str">
        <f t="shared" ca="1" si="15"/>
        <v/>
      </c>
      <c r="X30" s="167" t="str">
        <f t="shared" ca="1" si="16"/>
        <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v>
      </c>
      <c r="AA30" s="6">
        <f t="shared" ca="1" si="5"/>
        <v>0</v>
      </c>
      <c r="AB30" s="7">
        <f t="shared" si="17"/>
        <v>0</v>
      </c>
      <c r="AC30" s="11">
        <f t="shared" si="6"/>
        <v>0</v>
      </c>
      <c r="AD30" s="8">
        <f t="shared" si="18"/>
        <v>0</v>
      </c>
      <c r="AE30" s="8">
        <f t="shared" ca="1" si="19"/>
        <v>-1237.6666666666665</v>
      </c>
      <c r="AF30" s="9">
        <f t="shared" ca="1" si="7"/>
        <v>-1237.6666666666665</v>
      </c>
      <c r="AG30" s="10">
        <f t="shared" ca="1" si="20"/>
        <v>-1237</v>
      </c>
      <c r="AH30" s="10">
        <f t="shared" ca="1" si="8"/>
        <v>-0.39999999999990904</v>
      </c>
      <c r="AI30" s="60"/>
      <c r="AJ30" s="18"/>
      <c r="AK30" s="18"/>
      <c r="AL30" s="18"/>
      <c r="AM30" s="18"/>
    </row>
    <row r="31" spans="1:39" ht="19.95" customHeight="1" x14ac:dyDescent="0.25">
      <c r="A31" s="60"/>
      <c r="B31" s="1" t="str">
        <f t="shared" si="9"/>
        <v>So</v>
      </c>
      <c r="C31" s="2">
        <f t="shared" si="10"/>
        <v>44417</v>
      </c>
      <c r="D31" s="12"/>
      <c r="E31" s="3"/>
      <c r="F31" s="4"/>
      <c r="G31" s="151">
        <f t="shared" si="11"/>
        <v>0</v>
      </c>
      <c r="H31" s="152">
        <f t="shared" ca="1" si="0"/>
        <v>0</v>
      </c>
      <c r="I31" s="152" t="str">
        <f t="shared" ca="1" si="1"/>
        <v xml:space="preserve"> </v>
      </c>
      <c r="J31" s="153" t="str">
        <f t="shared" ca="1" si="2"/>
        <v xml:space="preserve">  </v>
      </c>
      <c r="K31" s="4"/>
      <c r="L31" s="5"/>
      <c r="M31" s="5"/>
      <c r="N31" s="5"/>
      <c r="O31" s="5"/>
      <c r="P31" s="5"/>
      <c r="Q31" s="158" t="str">
        <f t="shared" si="3"/>
        <v/>
      </c>
      <c r="R31" s="159" t="str">
        <f t="shared" si="4"/>
        <v/>
      </c>
      <c r="S31" s="13"/>
      <c r="T31" s="149" t="str">
        <f t="shared" si="12"/>
        <v/>
      </c>
      <c r="U31" s="164" t="str">
        <f t="shared" ca="1" si="13"/>
        <v/>
      </c>
      <c r="V31" s="165" t="str">
        <f t="shared" ca="1" si="14"/>
        <v/>
      </c>
      <c r="W31" s="166" t="str">
        <f t="shared" ca="1" si="15"/>
        <v/>
      </c>
      <c r="X31" s="167" t="str">
        <f t="shared" ca="1" si="16"/>
        <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v>
      </c>
      <c r="AA31" s="6">
        <f t="shared" ca="1" si="5"/>
        <v>0</v>
      </c>
      <c r="AB31" s="7">
        <f t="shared" si="17"/>
        <v>0</v>
      </c>
      <c r="AC31" s="11">
        <f t="shared" si="6"/>
        <v>0</v>
      </c>
      <c r="AD31" s="8">
        <f t="shared" si="18"/>
        <v>0</v>
      </c>
      <c r="AE31" s="8">
        <f t="shared" ca="1" si="19"/>
        <v>-1237.6666666666665</v>
      </c>
      <c r="AF31" s="9">
        <f t="shared" ca="1" si="7"/>
        <v>-1237.6666666666665</v>
      </c>
      <c r="AG31" s="10">
        <f t="shared" ca="1" si="20"/>
        <v>-1237</v>
      </c>
      <c r="AH31" s="10">
        <f t="shared" ca="1" si="8"/>
        <v>-0.39999999999990904</v>
      </c>
      <c r="AI31" s="60"/>
      <c r="AJ31" s="18"/>
      <c r="AK31" s="33"/>
      <c r="AL31" s="18"/>
      <c r="AM31" s="18"/>
    </row>
    <row r="32" spans="1:39" ht="19.95" customHeight="1" x14ac:dyDescent="0.25">
      <c r="A32" s="60"/>
      <c r="B32" s="1" t="str">
        <f t="shared" si="9"/>
        <v>Mo</v>
      </c>
      <c r="C32" s="2">
        <f t="shared" si="10"/>
        <v>44418</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1245</v>
      </c>
      <c r="W32" s="166" t="str">
        <f t="shared" ca="1" si="15"/>
        <v>:</v>
      </c>
      <c r="X32" s="167">
        <f t="shared" ca="1" si="16"/>
        <v>29.999999999986354</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-1245.4999999999998</v>
      </c>
      <c r="AF32" s="9">
        <f t="shared" ca="1" si="7"/>
        <v>-1245.4999999999998</v>
      </c>
      <c r="AG32" s="10">
        <f t="shared" ca="1" si="20"/>
        <v>-1245</v>
      </c>
      <c r="AH32" s="10">
        <f t="shared" ca="1" si="8"/>
        <v>-0.29999999999986354</v>
      </c>
      <c r="AI32" s="60"/>
      <c r="AJ32" s="18"/>
      <c r="AK32" s="18"/>
      <c r="AL32" s="18"/>
      <c r="AM32" s="18"/>
    </row>
    <row r="33" spans="1:39" ht="19.95" customHeight="1" x14ac:dyDescent="0.25">
      <c r="A33" s="60"/>
      <c r="B33" s="1" t="str">
        <f t="shared" si="9"/>
        <v>Di</v>
      </c>
      <c r="C33" s="2">
        <f t="shared" si="10"/>
        <v>44419</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1253</v>
      </c>
      <c r="W33" s="166" t="str">
        <f t="shared" ca="1" si="15"/>
        <v>:</v>
      </c>
      <c r="X33" s="167">
        <f t="shared" ca="1" si="16"/>
        <v>19.99999999998181</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-1253.333333333333</v>
      </c>
      <c r="AF33" s="9">
        <f t="shared" ca="1" si="7"/>
        <v>-1253.333333333333</v>
      </c>
      <c r="AG33" s="10">
        <f t="shared" ca="1" si="20"/>
        <v>-1253</v>
      </c>
      <c r="AH33" s="10">
        <f t="shared" ca="1" si="8"/>
        <v>-0.1999999999998181</v>
      </c>
      <c r="AI33" s="60"/>
      <c r="AJ33" s="18"/>
      <c r="AK33" s="18"/>
      <c r="AL33" s="18"/>
      <c r="AM33" s="18"/>
    </row>
    <row r="34" spans="1:39" ht="19.95" customHeight="1" x14ac:dyDescent="0.25">
      <c r="A34" s="60"/>
      <c r="B34" s="1" t="str">
        <f t="shared" si="9"/>
        <v>Mi</v>
      </c>
      <c r="C34" s="2">
        <f t="shared" si="10"/>
        <v>44420</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1261</v>
      </c>
      <c r="W34" s="166" t="str">
        <f t="shared" ca="1" si="15"/>
        <v>:</v>
      </c>
      <c r="X34" s="167">
        <f t="shared" ca="1" si="16"/>
        <v>9.9999999999772626</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-1261.1666666666663</v>
      </c>
      <c r="AF34" s="9">
        <f t="shared" ca="1" si="7"/>
        <v>-1261.1666666666663</v>
      </c>
      <c r="AG34" s="10">
        <f t="shared" ca="1" si="20"/>
        <v>-1261</v>
      </c>
      <c r="AH34" s="10">
        <f t="shared" ca="1" si="8"/>
        <v>-9.9999999999772618E-2</v>
      </c>
      <c r="AI34" s="60"/>
      <c r="AJ34" s="18"/>
      <c r="AK34" s="18"/>
      <c r="AL34" s="18"/>
      <c r="AM34" s="18"/>
    </row>
    <row r="35" spans="1:39" ht="19.95" customHeight="1" x14ac:dyDescent="0.25">
      <c r="A35" s="60"/>
      <c r="B35" s="1" t="str">
        <f t="shared" si="9"/>
        <v>Do</v>
      </c>
      <c r="C35" s="2">
        <f t="shared" si="10"/>
        <v>44421</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1269</v>
      </c>
      <c r="W35" s="166" t="str">
        <f t="shared" ca="1" si="15"/>
        <v>:</v>
      </c>
      <c r="X35" s="167">
        <f t="shared" ca="1" si="16"/>
        <v>-2.7284841053187847E-11</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-1268.9999999999995</v>
      </c>
      <c r="AF35" s="9">
        <f t="shared" ca="1" si="7"/>
        <v>-1268.9999999999995</v>
      </c>
      <c r="AG35" s="10">
        <f t="shared" ca="1" si="20"/>
        <v>-1269</v>
      </c>
      <c r="AH35" s="10">
        <f t="shared" ca="1" si="8"/>
        <v>2.7284841053187846E-13</v>
      </c>
      <c r="AI35" s="60"/>
      <c r="AJ35" s="18"/>
      <c r="AK35" s="18"/>
      <c r="AL35" s="18"/>
      <c r="AM35" s="18"/>
    </row>
    <row r="36" spans="1:39" ht="19.95" customHeight="1" x14ac:dyDescent="0.25">
      <c r="A36" s="60"/>
      <c r="B36" s="1" t="str">
        <f t="shared" si="9"/>
        <v>Fr</v>
      </c>
      <c r="C36" s="2">
        <f t="shared" si="10"/>
        <v>44422</v>
      </c>
      <c r="D36" s="12"/>
      <c r="E36" s="3"/>
      <c r="F36" s="4"/>
      <c r="G36" s="151">
        <f t="shared" si="11"/>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2"/>
        <v/>
      </c>
      <c r="U36" s="164" t="str">
        <f t="shared" ca="1" si="13"/>
        <v>-</v>
      </c>
      <c r="V36" s="165">
        <f t="shared" ca="1" si="14"/>
        <v>1276</v>
      </c>
      <c r="W36" s="166" t="str">
        <f t="shared" ca="1" si="15"/>
        <v>:</v>
      </c>
      <c r="X36" s="167">
        <f t="shared" ca="1" si="16"/>
        <v>49.999999999968168</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5"/>
        <v>-7.8333333333333339</v>
      </c>
      <c r="AB36" s="7">
        <f t="shared" si="17"/>
        <v>0</v>
      </c>
      <c r="AC36" s="11">
        <f t="shared" si="6"/>
        <v>0</v>
      </c>
      <c r="AD36" s="8">
        <f t="shared" si="18"/>
        <v>0</v>
      </c>
      <c r="AE36" s="8">
        <f t="shared" ca="1" si="19"/>
        <v>-1276.8333333333328</v>
      </c>
      <c r="AF36" s="9">
        <f t="shared" ca="1" si="7"/>
        <v>-1276.8333333333328</v>
      </c>
      <c r="AG36" s="10">
        <f t="shared" ca="1" si="20"/>
        <v>-1276</v>
      </c>
      <c r="AH36" s="10">
        <f t="shared" ca="1" si="8"/>
        <v>-0.4999999999996817</v>
      </c>
      <c r="AI36" s="60"/>
      <c r="AJ36" s="18"/>
      <c r="AK36" s="18"/>
      <c r="AL36" s="18"/>
      <c r="AM36" s="18"/>
    </row>
    <row r="37" spans="1:39" ht="19.95" customHeight="1" x14ac:dyDescent="0.25">
      <c r="A37" s="60"/>
      <c r="B37" s="1" t="str">
        <f t="shared" si="9"/>
        <v>Sa</v>
      </c>
      <c r="C37" s="2">
        <f t="shared" si="10"/>
        <v>44423</v>
      </c>
      <c r="D37" s="12"/>
      <c r="E37" s="3"/>
      <c r="F37" s="4"/>
      <c r="G37" s="151">
        <f t="shared" si="11"/>
        <v>0</v>
      </c>
      <c r="H37" s="152">
        <f t="shared" ca="1" si="0"/>
        <v>0</v>
      </c>
      <c r="I37" s="152" t="str">
        <f t="shared" ca="1" si="1"/>
        <v xml:space="preserve"> </v>
      </c>
      <c r="J37" s="153" t="str">
        <f t="shared" ca="1" si="2"/>
        <v xml:space="preserve">  </v>
      </c>
      <c r="K37" s="4"/>
      <c r="L37" s="5"/>
      <c r="M37" s="5"/>
      <c r="N37" s="5"/>
      <c r="O37" s="5"/>
      <c r="P37" s="5"/>
      <c r="Q37" s="158" t="str">
        <f t="shared" si="3"/>
        <v/>
      </c>
      <c r="R37" s="159" t="str">
        <f t="shared" si="4"/>
        <v/>
      </c>
      <c r="S37" s="13"/>
      <c r="T37" s="149" t="str">
        <f t="shared" si="12"/>
        <v/>
      </c>
      <c r="U37" s="164" t="str">
        <f t="shared" ca="1" si="13"/>
        <v/>
      </c>
      <c r="V37" s="165" t="str">
        <f t="shared" ca="1" si="14"/>
        <v/>
      </c>
      <c r="W37" s="166" t="str">
        <f t="shared" ca="1" si="15"/>
        <v/>
      </c>
      <c r="X37" s="167" t="str">
        <f t="shared" ca="1" si="16"/>
        <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v>
      </c>
      <c r="AA37" s="6">
        <f t="shared" ca="1" si="5"/>
        <v>0</v>
      </c>
      <c r="AB37" s="7">
        <f t="shared" si="17"/>
        <v>0</v>
      </c>
      <c r="AC37" s="11">
        <f t="shared" si="6"/>
        <v>0</v>
      </c>
      <c r="AD37" s="8">
        <f t="shared" si="18"/>
        <v>0</v>
      </c>
      <c r="AE37" s="8">
        <f t="shared" ca="1" si="19"/>
        <v>-1276.8333333333328</v>
      </c>
      <c r="AF37" s="9">
        <f t="shared" ca="1" si="7"/>
        <v>-1276.8333333333328</v>
      </c>
      <c r="AG37" s="10">
        <f t="shared" ca="1" si="20"/>
        <v>-1276</v>
      </c>
      <c r="AH37" s="10">
        <f t="shared" ca="1" si="8"/>
        <v>-0.4999999999996817</v>
      </c>
      <c r="AI37" s="60"/>
      <c r="AJ37" s="18"/>
      <c r="AK37" s="18"/>
      <c r="AL37" s="18"/>
      <c r="AM37" s="18"/>
    </row>
    <row r="38" spans="1:39" ht="19.95" customHeight="1" x14ac:dyDescent="0.25">
      <c r="A38" s="60"/>
      <c r="B38" s="1" t="str">
        <f t="shared" si="9"/>
        <v>So</v>
      </c>
      <c r="C38" s="2">
        <f t="shared" si="10"/>
        <v>44424</v>
      </c>
      <c r="D38" s="12"/>
      <c r="E38" s="3"/>
      <c r="F38" s="4"/>
      <c r="G38" s="151">
        <f t="shared" si="11"/>
        <v>0</v>
      </c>
      <c r="H38" s="152">
        <f t="shared" ca="1" si="0"/>
        <v>0</v>
      </c>
      <c r="I38" s="152" t="str">
        <f t="shared" ca="1" si="1"/>
        <v xml:space="preserve"> </v>
      </c>
      <c r="J38" s="153" t="str">
        <f t="shared" ca="1" si="2"/>
        <v xml:space="preserve">  </v>
      </c>
      <c r="K38" s="4"/>
      <c r="L38" s="5"/>
      <c r="M38" s="5"/>
      <c r="N38" s="5"/>
      <c r="O38" s="5"/>
      <c r="P38" s="5"/>
      <c r="Q38" s="158" t="str">
        <f t="shared" si="3"/>
        <v/>
      </c>
      <c r="R38" s="159" t="str">
        <f t="shared" si="4"/>
        <v/>
      </c>
      <c r="S38" s="13"/>
      <c r="T38" s="149" t="str">
        <f t="shared" si="12"/>
        <v/>
      </c>
      <c r="U38" s="164" t="str">
        <f t="shared" ca="1" si="13"/>
        <v/>
      </c>
      <c r="V38" s="165" t="str">
        <f t="shared" ca="1" si="14"/>
        <v/>
      </c>
      <c r="W38" s="166" t="str">
        <f t="shared" ca="1" si="15"/>
        <v/>
      </c>
      <c r="X38" s="167" t="str">
        <f t="shared" ca="1" si="16"/>
        <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v>
      </c>
      <c r="AA38" s="6">
        <f t="shared" ca="1" si="5"/>
        <v>0</v>
      </c>
      <c r="AB38" s="7">
        <f t="shared" si="17"/>
        <v>0</v>
      </c>
      <c r="AC38" s="11">
        <f t="shared" si="6"/>
        <v>0</v>
      </c>
      <c r="AD38" s="8">
        <f t="shared" si="18"/>
        <v>0</v>
      </c>
      <c r="AE38" s="8">
        <f t="shared" ca="1" si="19"/>
        <v>-1276.8333333333328</v>
      </c>
      <c r="AF38" s="9">
        <f t="shared" ca="1" si="7"/>
        <v>-1276.8333333333328</v>
      </c>
      <c r="AG38" s="10">
        <f t="shared" ca="1" si="20"/>
        <v>-1276</v>
      </c>
      <c r="AH38" s="10">
        <f t="shared" ca="1" si="8"/>
        <v>-0.4999999999996817</v>
      </c>
      <c r="AI38" s="60"/>
      <c r="AJ38" s="18"/>
      <c r="AK38" s="18"/>
      <c r="AL38" s="18"/>
      <c r="AM38" s="18"/>
    </row>
    <row r="39" spans="1:39" ht="19.95" customHeight="1" x14ac:dyDescent="0.25">
      <c r="A39" s="60"/>
      <c r="B39" s="1" t="str">
        <f t="shared" si="9"/>
        <v>Mo</v>
      </c>
      <c r="C39" s="2">
        <f t="shared" si="10"/>
        <v>44425</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1284</v>
      </c>
      <c r="W39" s="166" t="str">
        <f t="shared" ca="1" si="15"/>
        <v>:</v>
      </c>
      <c r="X39" s="167">
        <f t="shared" ca="1" si="16"/>
        <v>39.99999999996362</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-1284.6666666666661</v>
      </c>
      <c r="AF39" s="9">
        <f t="shared" ca="1" si="7"/>
        <v>-1284.6666666666661</v>
      </c>
      <c r="AG39" s="10">
        <f t="shared" ca="1" si="20"/>
        <v>-1284</v>
      </c>
      <c r="AH39" s="10">
        <f t="shared" ca="1" si="8"/>
        <v>-0.3999999999996362</v>
      </c>
      <c r="AI39" s="60"/>
      <c r="AJ39" s="18"/>
      <c r="AK39" s="18"/>
      <c r="AL39" s="18"/>
      <c r="AM39" s="18"/>
    </row>
    <row r="40" spans="1:39" ht="19.95" customHeight="1" x14ac:dyDescent="0.25">
      <c r="A40" s="60"/>
      <c r="B40" s="1" t="str">
        <f t="shared" si="9"/>
        <v>Di</v>
      </c>
      <c r="C40" s="2">
        <f t="shared" si="10"/>
        <v>44426</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1292</v>
      </c>
      <c r="W40" s="166" t="str">
        <f t="shared" ca="1" si="15"/>
        <v>:</v>
      </c>
      <c r="X40" s="167">
        <f t="shared" ca="1" si="16"/>
        <v>29.999999999959076</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-1292.4999999999993</v>
      </c>
      <c r="AF40" s="9">
        <f t="shared" ca="1" si="7"/>
        <v>-1292.4999999999993</v>
      </c>
      <c r="AG40" s="10">
        <f t="shared" ca="1" si="20"/>
        <v>-1292</v>
      </c>
      <c r="AH40" s="10">
        <f t="shared" ca="1" si="8"/>
        <v>-0.29999999999959076</v>
      </c>
      <c r="AI40" s="60"/>
      <c r="AJ40" s="18"/>
      <c r="AK40" s="18"/>
      <c r="AL40" s="18"/>
      <c r="AM40" s="18"/>
    </row>
    <row r="41" spans="1:39" ht="19.95" customHeight="1" x14ac:dyDescent="0.25">
      <c r="A41" s="60"/>
      <c r="B41" s="1" t="str">
        <f t="shared" si="9"/>
        <v>Mi</v>
      </c>
      <c r="C41" s="2">
        <f t="shared" si="10"/>
        <v>44427</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1300</v>
      </c>
      <c r="W41" s="166" t="str">
        <f t="shared" ca="1" si="15"/>
        <v>:</v>
      </c>
      <c r="X41" s="167">
        <f t="shared" ca="1" si="16"/>
        <v>19.999999999954525</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-1300.3333333333326</v>
      </c>
      <c r="AF41" s="9">
        <f t="shared" ca="1" si="7"/>
        <v>-1300.3333333333326</v>
      </c>
      <c r="AG41" s="10">
        <f t="shared" ca="1" si="20"/>
        <v>-1300</v>
      </c>
      <c r="AH41" s="10">
        <f t="shared" ca="1" si="8"/>
        <v>-0.19999999999954524</v>
      </c>
      <c r="AI41" s="60"/>
      <c r="AJ41" s="18"/>
      <c r="AK41" s="18"/>
      <c r="AL41" s="18"/>
      <c r="AM41" s="18"/>
    </row>
    <row r="42" spans="1:39" ht="19.95" customHeight="1" x14ac:dyDescent="0.25">
      <c r="A42" s="60"/>
      <c r="B42" s="1" t="str">
        <f t="shared" si="9"/>
        <v>Do</v>
      </c>
      <c r="C42" s="2">
        <f t="shared" si="10"/>
        <v>44428</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1308</v>
      </c>
      <c r="W42" s="166" t="str">
        <f t="shared" ca="1" si="15"/>
        <v>:</v>
      </c>
      <c r="X42" s="167">
        <f t="shared" ca="1" si="16"/>
        <v>9.9999999999499778</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-1308.1666666666658</v>
      </c>
      <c r="AF42" s="9">
        <f t="shared" ca="1" si="7"/>
        <v>-1308.1666666666658</v>
      </c>
      <c r="AG42" s="10">
        <f t="shared" ca="1" si="20"/>
        <v>-1308</v>
      </c>
      <c r="AH42" s="10">
        <f t="shared" ca="1" si="8"/>
        <v>-9.9999999999499781E-2</v>
      </c>
      <c r="AI42" s="60"/>
      <c r="AJ42" s="18"/>
      <c r="AK42" s="18"/>
      <c r="AL42" s="18"/>
      <c r="AM42" s="18"/>
    </row>
    <row r="43" spans="1:39" ht="19.95" customHeight="1" x14ac:dyDescent="0.25">
      <c r="A43" s="60"/>
      <c r="B43" s="1" t="str">
        <f t="shared" si="9"/>
        <v>Fr</v>
      </c>
      <c r="C43" s="2">
        <f t="shared" si="10"/>
        <v>44429</v>
      </c>
      <c r="D43" s="12"/>
      <c r="E43" s="3"/>
      <c r="F43" s="4"/>
      <c r="G43" s="151">
        <f t="shared" si="11"/>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2"/>
        <v/>
      </c>
      <c r="U43" s="164" t="str">
        <f t="shared" ca="1" si="13"/>
        <v>-</v>
      </c>
      <c r="V43" s="165">
        <f t="shared" ca="1" si="14"/>
        <v>1316</v>
      </c>
      <c r="W43" s="166" t="str">
        <f t="shared" ca="1" si="15"/>
        <v>:</v>
      </c>
      <c r="X43" s="167">
        <f t="shared" ca="1" si="16"/>
        <v>-5.4569682106375694E-11</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5"/>
        <v>-7.8333333333333339</v>
      </c>
      <c r="AB43" s="7">
        <f t="shared" si="17"/>
        <v>0</v>
      </c>
      <c r="AC43" s="11">
        <f t="shared" si="6"/>
        <v>0</v>
      </c>
      <c r="AD43" s="8">
        <f t="shared" si="18"/>
        <v>0</v>
      </c>
      <c r="AE43" s="8">
        <f t="shared" ca="1" si="19"/>
        <v>-1315.9999999999991</v>
      </c>
      <c r="AF43" s="9">
        <f t="shared" ca="1" si="7"/>
        <v>-1315.9999999999991</v>
      </c>
      <c r="AG43" s="10">
        <f t="shared" ca="1" si="20"/>
        <v>-1316</v>
      </c>
      <c r="AH43" s="10">
        <f t="shared" ca="1" si="8"/>
        <v>5.4569682106375692E-13</v>
      </c>
      <c r="AI43" s="60"/>
      <c r="AJ43" s="18"/>
      <c r="AK43" s="18"/>
      <c r="AL43" s="18"/>
      <c r="AM43" s="18"/>
    </row>
    <row r="44" spans="1:39" ht="19.95" customHeight="1" x14ac:dyDescent="0.25">
      <c r="A44" s="60"/>
      <c r="B44" s="1" t="str">
        <f t="shared" si="9"/>
        <v>Sa</v>
      </c>
      <c r="C44" s="2">
        <f t="shared" si="10"/>
        <v>44430</v>
      </c>
      <c r="D44" s="12"/>
      <c r="E44" s="3"/>
      <c r="F44" s="4"/>
      <c r="G44" s="151">
        <f t="shared" si="11"/>
        <v>0</v>
      </c>
      <c r="H44" s="152">
        <f t="shared" ca="1" si="0"/>
        <v>0</v>
      </c>
      <c r="I44" s="152" t="str">
        <f t="shared" ca="1" si="1"/>
        <v xml:space="preserve"> </v>
      </c>
      <c r="J44" s="153" t="str">
        <f t="shared" ca="1" si="2"/>
        <v xml:space="preserve">  </v>
      </c>
      <c r="K44" s="4"/>
      <c r="L44" s="5"/>
      <c r="M44" s="5"/>
      <c r="N44" s="5"/>
      <c r="O44" s="5"/>
      <c r="P44" s="5"/>
      <c r="Q44" s="158" t="str">
        <f t="shared" si="3"/>
        <v/>
      </c>
      <c r="R44" s="159" t="str">
        <f t="shared" si="4"/>
        <v/>
      </c>
      <c r="S44" s="17"/>
      <c r="T44" s="149" t="str">
        <f t="shared" si="12"/>
        <v/>
      </c>
      <c r="U44" s="164" t="str">
        <f t="shared" ca="1" si="13"/>
        <v/>
      </c>
      <c r="V44" s="165" t="str">
        <f t="shared" ca="1" si="14"/>
        <v/>
      </c>
      <c r="W44" s="166" t="str">
        <f t="shared" ca="1" si="15"/>
        <v/>
      </c>
      <c r="X44" s="167" t="str">
        <f t="shared" ca="1" si="16"/>
        <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v>
      </c>
      <c r="AA44" s="6">
        <f t="shared" ca="1" si="5"/>
        <v>0</v>
      </c>
      <c r="AB44" s="7">
        <f t="shared" si="17"/>
        <v>0</v>
      </c>
      <c r="AC44" s="11">
        <f t="shared" si="6"/>
        <v>0</v>
      </c>
      <c r="AD44" s="8">
        <f t="shared" si="18"/>
        <v>0</v>
      </c>
      <c r="AE44" s="8">
        <f t="shared" ca="1" si="19"/>
        <v>-1315.9999999999991</v>
      </c>
      <c r="AF44" s="9">
        <f t="shared" ca="1" si="7"/>
        <v>-1315.9999999999991</v>
      </c>
      <c r="AG44" s="10">
        <f t="shared" ca="1" si="20"/>
        <v>-1316</v>
      </c>
      <c r="AH44" s="10">
        <f t="shared" ca="1" si="8"/>
        <v>5.4569682106375692E-13</v>
      </c>
      <c r="AI44" s="60"/>
      <c r="AJ44" s="18"/>
      <c r="AK44" s="18"/>
      <c r="AL44" s="18"/>
      <c r="AM44" s="18"/>
    </row>
    <row r="45" spans="1:39" ht="19.95" customHeight="1" x14ac:dyDescent="0.25">
      <c r="A45" s="60"/>
      <c r="B45" s="1" t="str">
        <f t="shared" si="9"/>
        <v>So</v>
      </c>
      <c r="C45" s="2">
        <f t="shared" si="10"/>
        <v>44431</v>
      </c>
      <c r="D45" s="12"/>
      <c r="E45" s="3"/>
      <c r="F45" s="4"/>
      <c r="G45" s="151">
        <f t="shared" si="11"/>
        <v>0</v>
      </c>
      <c r="H45" s="152">
        <f t="shared" ca="1" si="0"/>
        <v>0</v>
      </c>
      <c r="I45" s="152" t="str">
        <f t="shared" ca="1" si="1"/>
        <v xml:space="preserve"> </v>
      </c>
      <c r="J45" s="153" t="str">
        <f t="shared" ca="1" si="2"/>
        <v xml:space="preserve">  </v>
      </c>
      <c r="K45" s="4"/>
      <c r="L45" s="5"/>
      <c r="M45" s="5"/>
      <c r="N45" s="5"/>
      <c r="O45" s="5"/>
      <c r="P45" s="5"/>
      <c r="Q45" s="158" t="str">
        <f t="shared" si="3"/>
        <v/>
      </c>
      <c r="R45" s="159" t="str">
        <f t="shared" si="4"/>
        <v/>
      </c>
      <c r="S45" s="13"/>
      <c r="T45" s="149" t="str">
        <f t="shared" si="12"/>
        <v/>
      </c>
      <c r="U45" s="164" t="str">
        <f t="shared" ca="1" si="13"/>
        <v/>
      </c>
      <c r="V45" s="165" t="str">
        <f t="shared" ca="1" si="14"/>
        <v/>
      </c>
      <c r="W45" s="166" t="str">
        <f t="shared" ca="1" si="15"/>
        <v/>
      </c>
      <c r="X45" s="167" t="str">
        <f t="shared" ca="1" si="16"/>
        <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v>
      </c>
      <c r="AA45" s="6">
        <f t="shared" ca="1" si="5"/>
        <v>0</v>
      </c>
      <c r="AB45" s="7">
        <f t="shared" si="17"/>
        <v>0</v>
      </c>
      <c r="AC45" s="11">
        <f t="shared" si="6"/>
        <v>0</v>
      </c>
      <c r="AD45" s="8">
        <f t="shared" si="18"/>
        <v>0</v>
      </c>
      <c r="AE45" s="8">
        <f t="shared" ca="1" si="19"/>
        <v>-1315.9999999999991</v>
      </c>
      <c r="AF45" s="9">
        <f t="shared" ca="1" si="7"/>
        <v>-1315.9999999999991</v>
      </c>
      <c r="AG45" s="10">
        <f t="shared" ca="1" si="20"/>
        <v>-1316</v>
      </c>
      <c r="AH45" s="10">
        <f t="shared" ca="1" si="8"/>
        <v>5.4569682106375692E-13</v>
      </c>
      <c r="AI45" s="60"/>
      <c r="AJ45" s="18"/>
      <c r="AK45" s="18"/>
      <c r="AL45" s="18"/>
      <c r="AM45" s="18"/>
    </row>
    <row r="46" spans="1:39" ht="19.95" customHeight="1" x14ac:dyDescent="0.25">
      <c r="A46" s="60"/>
      <c r="B46" s="1" t="str">
        <f t="shared" si="9"/>
        <v>Mo</v>
      </c>
      <c r="C46" s="2">
        <f t="shared" si="10"/>
        <v>44432</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1323</v>
      </c>
      <c r="W46" s="166" t="str">
        <f t="shared" ca="1" si="15"/>
        <v>:</v>
      </c>
      <c r="X46" s="167">
        <f t="shared" ca="1" si="16"/>
        <v>49.999999999940883</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-1323.8333333333323</v>
      </c>
      <c r="AF46" s="9">
        <f t="shared" ca="1" si="7"/>
        <v>-1323.8333333333323</v>
      </c>
      <c r="AG46" s="10">
        <f t="shared" ca="1" si="20"/>
        <v>-1323</v>
      </c>
      <c r="AH46" s="10">
        <f t="shared" ca="1" si="8"/>
        <v>-0.49999999999940881</v>
      </c>
      <c r="AI46" s="60"/>
      <c r="AJ46" s="18"/>
      <c r="AK46" s="18"/>
      <c r="AL46" s="18"/>
      <c r="AM46" s="18"/>
    </row>
    <row r="47" spans="1:39" ht="19.95" customHeight="1" x14ac:dyDescent="0.25">
      <c r="A47" s="60"/>
      <c r="B47" s="1" t="str">
        <f t="shared" si="9"/>
        <v>Di</v>
      </c>
      <c r="C47" s="2">
        <f t="shared" si="10"/>
        <v>44433</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1331</v>
      </c>
      <c r="W47" s="166" t="str">
        <f t="shared" ca="1" si="15"/>
        <v>:</v>
      </c>
      <c r="X47" s="167">
        <f t="shared" ca="1" si="16"/>
        <v>39.999999999936335</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-1331.6666666666656</v>
      </c>
      <c r="AF47" s="9">
        <f t="shared" ca="1" si="7"/>
        <v>-1331.6666666666656</v>
      </c>
      <c r="AG47" s="10">
        <f t="shared" ca="1" si="20"/>
        <v>-1331</v>
      </c>
      <c r="AH47" s="10">
        <f t="shared" ca="1" si="8"/>
        <v>-0.39999999999936336</v>
      </c>
      <c r="AI47" s="60"/>
      <c r="AJ47" s="18"/>
      <c r="AK47" s="18"/>
      <c r="AL47" s="18"/>
      <c r="AM47" s="18"/>
    </row>
    <row r="48" spans="1:39" ht="19.95" customHeight="1" x14ac:dyDescent="0.25">
      <c r="A48" s="60"/>
      <c r="B48" s="1" t="str">
        <f t="shared" si="9"/>
        <v>Mi</v>
      </c>
      <c r="C48" s="2">
        <f t="shared" si="10"/>
        <v>44434</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1339</v>
      </c>
      <c r="W48" s="166" t="str">
        <f t="shared" ca="1" si="15"/>
        <v>:</v>
      </c>
      <c r="X48" s="167">
        <f t="shared" ca="1" si="16"/>
        <v>29.999999999931791</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-1339.4999999999989</v>
      </c>
      <c r="AF48" s="9">
        <f t="shared" ca="1" si="7"/>
        <v>-1339.4999999999989</v>
      </c>
      <c r="AG48" s="10">
        <f t="shared" ca="1" si="20"/>
        <v>-1339</v>
      </c>
      <c r="AH48" s="10">
        <f t="shared" ca="1" si="8"/>
        <v>-0.29999999999931792</v>
      </c>
      <c r="AI48" s="60"/>
      <c r="AJ48" s="18"/>
      <c r="AK48" s="18"/>
      <c r="AL48" s="18"/>
      <c r="AM48" s="18"/>
    </row>
    <row r="49" spans="1:39" ht="19.95" customHeight="1" x14ac:dyDescent="0.25">
      <c r="A49" s="60"/>
      <c r="B49" s="1" t="str">
        <f t="shared" si="9"/>
        <v>Do</v>
      </c>
      <c r="C49" s="2">
        <f t="shared" si="10"/>
        <v>44435</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1347</v>
      </c>
      <c r="W49" s="166" t="str">
        <f t="shared" ca="1" si="15"/>
        <v>:</v>
      </c>
      <c r="X49" s="167">
        <f t="shared" ca="1" si="16"/>
        <v>19.99999999992724</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-1347.3333333333321</v>
      </c>
      <c r="AF49" s="9">
        <f t="shared" ca="1" si="7"/>
        <v>-1347.3333333333321</v>
      </c>
      <c r="AG49" s="10">
        <f t="shared" ca="1" si="20"/>
        <v>-1347</v>
      </c>
      <c r="AH49" s="10">
        <f t="shared" ca="1" si="8"/>
        <v>-0.1999999999992724</v>
      </c>
      <c r="AI49" s="60"/>
      <c r="AJ49" s="18"/>
      <c r="AK49" s="18"/>
      <c r="AL49" s="18"/>
      <c r="AM49" s="18"/>
    </row>
    <row r="50" spans="1:39" ht="19.95" customHeight="1" x14ac:dyDescent="0.25">
      <c r="A50" s="60"/>
      <c r="B50" s="1" t="str">
        <f t="shared" si="9"/>
        <v>Fr</v>
      </c>
      <c r="C50" s="2">
        <f t="shared" si="10"/>
        <v>44436</v>
      </c>
      <c r="D50" s="12"/>
      <c r="E50" s="3"/>
      <c r="F50" s="4"/>
      <c r="G50" s="151">
        <f t="shared" si="11"/>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2"/>
        <v/>
      </c>
      <c r="U50" s="164" t="str">
        <f t="shared" ca="1" si="13"/>
        <v>-</v>
      </c>
      <c r="V50" s="165">
        <f t="shared" ca="1" si="14"/>
        <v>1355</v>
      </c>
      <c r="W50" s="166" t="str">
        <f t="shared" ca="1" si="15"/>
        <v>:</v>
      </c>
      <c r="X50" s="167">
        <f t="shared" ca="1" si="16"/>
        <v>9.999999999922693</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5"/>
        <v>-7.8333333333333339</v>
      </c>
      <c r="AB50" s="7">
        <f t="shared" si="17"/>
        <v>0</v>
      </c>
      <c r="AC50" s="11">
        <f t="shared" si="6"/>
        <v>0</v>
      </c>
      <c r="AD50" s="8">
        <f t="shared" si="18"/>
        <v>0</v>
      </c>
      <c r="AE50" s="8">
        <f t="shared" ca="1" si="19"/>
        <v>-1355.1666666666654</v>
      </c>
      <c r="AF50" s="9">
        <f t="shared" ca="1" si="7"/>
        <v>-1355.1666666666654</v>
      </c>
      <c r="AG50" s="10">
        <f t="shared" ca="1" si="20"/>
        <v>-1355</v>
      </c>
      <c r="AH50" s="10">
        <f t="shared" ca="1" si="8"/>
        <v>-9.999999999922693E-2</v>
      </c>
      <c r="AI50" s="60"/>
      <c r="AJ50" s="18"/>
      <c r="AK50" s="18"/>
      <c r="AL50" s="18"/>
      <c r="AM50" s="18"/>
    </row>
    <row r="51" spans="1:39" ht="19.95" customHeight="1" x14ac:dyDescent="0.25">
      <c r="A51" s="60"/>
      <c r="B51" s="1" t="str">
        <f t="shared" si="9"/>
        <v>Sa</v>
      </c>
      <c r="C51" s="2">
        <f t="shared" si="10"/>
        <v>44437</v>
      </c>
      <c r="D51" s="12"/>
      <c r="E51" s="3"/>
      <c r="F51" s="4"/>
      <c r="G51" s="151">
        <f t="shared" si="11"/>
        <v>0</v>
      </c>
      <c r="H51" s="152">
        <f t="shared" ca="1" si="0"/>
        <v>0</v>
      </c>
      <c r="I51" s="152" t="str">
        <f ca="1">IF(C51=" ","",IF(G51=H51," ",IF(G51&gt;H51,"+","-")))</f>
        <v xml:space="preserve"> </v>
      </c>
      <c r="J51" s="153" t="str">
        <f ca="1">IF(C51=" ","",IF(H51=G51,"  ",IF(H51&gt;G51,(H51-G51),(G51-H51))))</f>
        <v xml:space="preserve">  </v>
      </c>
      <c r="K51" s="4"/>
      <c r="L51" s="5"/>
      <c r="M51" s="5"/>
      <c r="N51" s="5"/>
      <c r="O51" s="5"/>
      <c r="P51" s="5"/>
      <c r="Q51" s="158" t="str">
        <f t="shared" si="3"/>
        <v/>
      </c>
      <c r="R51" s="159" t="str">
        <f t="shared" si="4"/>
        <v/>
      </c>
      <c r="S51" s="13"/>
      <c r="T51" s="149" t="str">
        <f t="shared" si="12"/>
        <v/>
      </c>
      <c r="U51" s="164" t="str">
        <f t="shared" ca="1" si="13"/>
        <v/>
      </c>
      <c r="V51" s="165" t="str">
        <f t="shared" ca="1" si="14"/>
        <v/>
      </c>
      <c r="W51" s="166" t="str">
        <f t="shared" ca="1" si="15"/>
        <v/>
      </c>
      <c r="X51" s="167" t="str">
        <f t="shared" ca="1" si="16"/>
        <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v>
      </c>
      <c r="AA51" s="6">
        <f t="shared" ca="1" si="5"/>
        <v>0</v>
      </c>
      <c r="AB51" s="7">
        <f t="shared" si="17"/>
        <v>0</v>
      </c>
      <c r="AC51" s="11">
        <f t="shared" si="6"/>
        <v>0</v>
      </c>
      <c r="AD51" s="8">
        <f t="shared" si="18"/>
        <v>0</v>
      </c>
      <c r="AE51" s="8">
        <f t="shared" ca="1" si="19"/>
        <v>-1355.1666666666654</v>
      </c>
      <c r="AF51" s="9">
        <f t="shared" ca="1" si="7"/>
        <v>-1355.1666666666654</v>
      </c>
      <c r="AG51" s="10">
        <f t="shared" ca="1" si="20"/>
        <v>-1355</v>
      </c>
      <c r="AH51" s="10">
        <f t="shared" ca="1" si="8"/>
        <v>-9.999999999922693E-2</v>
      </c>
      <c r="AI51" s="60"/>
      <c r="AJ51" s="18"/>
      <c r="AK51" s="18"/>
      <c r="AL51" s="18"/>
      <c r="AM51" s="18"/>
    </row>
    <row r="52" spans="1:39" ht="19.95" customHeight="1" x14ac:dyDescent="0.25">
      <c r="A52" s="60"/>
      <c r="B52" s="66" t="str">
        <f t="shared" si="9"/>
        <v>So</v>
      </c>
      <c r="C52" s="67">
        <f t="shared" si="10"/>
        <v>44438</v>
      </c>
      <c r="D52" s="12"/>
      <c r="E52" s="68"/>
      <c r="F52" s="69"/>
      <c r="G52" s="151">
        <f t="shared" si="11"/>
        <v>0</v>
      </c>
      <c r="H52" s="152">
        <f t="shared" ca="1" si="0"/>
        <v>0</v>
      </c>
      <c r="I52" s="154" t="str">
        <f ca="1">IF(C52=" ","",IF(G52=H52," ",IF(G52&gt;H52,"+","-")))</f>
        <v xml:space="preserve"> </v>
      </c>
      <c r="J52" s="155" t="str">
        <f ca="1">IF(C52=" ","",IF(H52=G52,"  ",IF(H52&gt;G52,(H52-G52),(G52-H52))))</f>
        <v xml:space="preserve">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v>
      </c>
      <c r="AA52" s="6">
        <f t="shared" ca="1" si="5"/>
        <v>0</v>
      </c>
      <c r="AB52" s="7">
        <f t="shared" si="17"/>
        <v>0</v>
      </c>
      <c r="AC52" s="11">
        <f t="shared" si="6"/>
        <v>0</v>
      </c>
      <c r="AD52" s="8">
        <f t="shared" si="18"/>
        <v>0</v>
      </c>
      <c r="AE52" s="8">
        <f t="shared" ca="1" si="19"/>
        <v>-1355.1666666666654</v>
      </c>
      <c r="AF52" s="9">
        <f t="shared" ca="1" si="7"/>
        <v>-1355.1666666666654</v>
      </c>
      <c r="AG52" s="10">
        <f t="shared" ca="1" si="20"/>
        <v>-1355</v>
      </c>
      <c r="AH52" s="10">
        <f t="shared" ca="1" si="8"/>
        <v>-9.999999999922693E-2</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1355</v>
      </c>
      <c r="W55" s="59" t="s">
        <v>6</v>
      </c>
      <c r="X55" s="57">
        <f ca="1">IF((AH52+X54)&lt;0,((AH52*100+X54)*(-1)),(AH52*100+X54))</f>
        <v>9.999999999922693</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woR8o48X4pv9xn13Gxc+R1l1N2Qq9Ysi4LSA/dqpkt8rUGszwf1YlS+dI86JkfR8avsV2ca20Z8mpBRENjETBA==" saltValue="UTwG0JfL9gA32wZXTiuxPQ=="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94" priority="23">
      <formula>OR($B22="Sa",$B22="So")</formula>
    </cfRule>
  </conditionalFormatting>
  <conditionalFormatting sqref="B22:C52">
    <cfRule type="expression" dxfId="93" priority="11">
      <formula>$D22="F"</formula>
    </cfRule>
    <cfRule type="expression" dxfId="92" priority="22">
      <formula>$B22="So"</formula>
    </cfRule>
  </conditionalFormatting>
  <conditionalFormatting sqref="J9">
    <cfRule type="expression" dxfId="91" priority="10">
      <formula>AND($J$9&lt;&gt;0,$E$9="VZ")</formula>
    </cfRule>
    <cfRule type="expression" dxfId="90" priority="14">
      <formula>$E$9&lt;&gt;"TZ"</formula>
    </cfRule>
    <cfRule type="expression" dxfId="89" priority="20">
      <formula>$E$9="TZ"</formula>
    </cfRule>
    <cfRule type="expression" dxfId="88" priority="21">
      <formula>AND($J$9="",$E$9="TZ")</formula>
    </cfRule>
  </conditionalFormatting>
  <conditionalFormatting sqref="U55:X55 B58:B63">
    <cfRule type="expression" dxfId="87" priority="13">
      <formula>AND($E$9&lt;&gt;"TZ",$V$55&gt;40)</formula>
    </cfRule>
    <cfRule type="expression" dxfId="86" priority="19">
      <formula>AND($E$9="TZ",$V$55&gt;$AA$14*24)</formula>
    </cfRule>
  </conditionalFormatting>
  <conditionalFormatting sqref="D15">
    <cfRule type="expression" dxfId="85" priority="18">
      <formula>$E$9="TZ"</formula>
    </cfRule>
  </conditionalFormatting>
  <conditionalFormatting sqref="G15:L15">
    <cfRule type="expression" dxfId="84" priority="15">
      <formula>$D$15="x"</formula>
    </cfRule>
    <cfRule type="expression" dxfId="83" priority="16">
      <formula>AND($D$15="x",G13&lt;&gt;"x",G15&lt;&gt;"")</formula>
    </cfRule>
    <cfRule type="expression" dxfId="82" priority="17">
      <formula>$D$15&lt;&gt;"x"</formula>
    </cfRule>
  </conditionalFormatting>
  <conditionalFormatting sqref="G13:L13">
    <cfRule type="expression" dxfId="81" priority="12">
      <formula>$E$9="TZ"</formula>
    </cfRule>
  </conditionalFormatting>
  <conditionalFormatting sqref="M14:M15">
    <cfRule type="expression" dxfId="80" priority="24">
      <formula>IF($D$15="x",$M$15&lt;&gt;($J$9))</formula>
    </cfRule>
  </conditionalFormatting>
  <conditionalFormatting sqref="O22:P52">
    <cfRule type="expression" dxfId="79" priority="9">
      <formula>OR($B22="Sa",$B22="So")</formula>
    </cfRule>
  </conditionalFormatting>
  <conditionalFormatting sqref="U6:X6">
    <cfRule type="expression" dxfId="78" priority="8">
      <formula>$U$6="-"</formula>
    </cfRule>
  </conditionalFormatting>
  <conditionalFormatting sqref="T22:T52">
    <cfRule type="expression" dxfId="77" priority="5">
      <formula>OR($B22="Sa",$B22="So")</formula>
    </cfRule>
  </conditionalFormatting>
  <conditionalFormatting sqref="D22:D52">
    <cfRule type="expression" dxfId="76" priority="1">
      <formula>OR($B22="Sa",$B22="So")</formula>
    </cfRule>
  </conditionalFormatting>
  <dataValidations count="22">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800-000000000000}">
      <formula1>"x,X"</formula1>
    </dataValidation>
    <dataValidation type="list" allowBlank="1" showInputMessage="1" showErrorMessage="1" sqref="S9:W9" xr:uid="{00000000-0002-0000-0800-000001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800-000002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800-000003000000}">
      <formula1>"x,X"</formula1>
    </dataValidation>
    <dataValidation allowBlank="1" showInputMessage="1" showErrorMessage="1" promptTitle="Status" prompt="klicken Sie auf die blau markierte Zelle und wählen Sie anhand der Liste aus" sqref="B8 E8" xr:uid="{00000000-0002-0000-0800-000004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800-000005000000}"/>
    <dataValidation allowBlank="1" showInputMessage="1" showErrorMessage="1" promptTitle="Sollarbeitszeit" prompt="Die Werte werden gesetzt_x000a_Bitte geben Sie unter&quot;Status&quot; und &quot;TZ / VZ&quot; die zutreffenden Werte ein" sqref="H21:H52" xr:uid="{00000000-0002-0000-0800-000006000000}"/>
    <dataValidation allowBlank="1" showInputMessage="1" showErrorMessage="1" promptTitle="Anwesenheitszeit" prompt="Bitte geben Sie die Anwesenheitszeit_x000a_im Format Stunden : Minuten ein" sqref="E21:G21" xr:uid="{00000000-0002-0000-0800-000007000000}"/>
    <dataValidation allowBlank="1" showInputMessage="1" showErrorMessage="1" promptTitle="Sollarbeitszeit" prompt="Sollarbeitzeit ohne Berücksichtigung der Sonderfreizeiten" sqref="Z21:Z52" xr:uid="{00000000-0002-0000-0800-000008000000}"/>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800-000009000000}">
      <formula1>0.25</formula1>
      <formula2>0.833333333333333</formula2>
    </dataValidation>
    <dataValidation type="time" errorStyle="warning" allowBlank="1" showInputMessage="1" showErrorMessage="1" errorTitle="Arbeitsbeginn" error="Die Eingabe muss im Zeitformat_x000a_00:00 erfolgen._x000a__x000a_Zeiten vor 6:00 Uhr _x000a_bleiben unberücksichtigt" sqref="E22:E52" xr:uid="{00000000-0002-0000-0800-00000A000000}">
      <formula1>0.25</formula1>
      <formula2>0.833333333333333</formula2>
    </dataValidation>
    <dataValidation allowBlank="1" showInputMessage="1" showErrorMessage="1" promptTitle="Unterbrechung" prompt="Beginn und Ende einer Arbeitsunterbrechung_x000a_im Format z.B. _x000a_12:00   12:30 _x000a_eingeben_x000a__x000a__x000a_" sqref="K21:M21" xr:uid="{00000000-0002-0000-0800-00000B000000}"/>
    <dataValidation allowBlank="1" showErrorMessage="1" promptTitle="Unterbrechung" prompt="Beginn und Ende einer Arbeitsunterbrechung_x000a_(Mittagspause etc.)_x000a_in Std. und Minuten eingeben._x000a_zB.  12:00    12:30_x000a_Die Differenz wird berechnet." sqref="AB21" xr:uid="{00000000-0002-0000-0800-00000C000000}"/>
    <dataValidation type="time" errorStyle="warning" allowBlank="1" showInputMessage="1" showErrorMessage="1" errorTitle="Arbeitsende" error="Die Eingabe muss im Zeitformat_x000a_00:00 erfolgen._x000a__x000a_Zeiten nach 20:00 Uhr_x000a_bleiben unberücksichtigt" sqref="F22:F52" xr:uid="{00000000-0002-0000-0800-00000D000000}">
      <formula1>0.25</formula1>
      <formula2>0.833333333333333</formula2>
    </dataValidation>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800-00000E000000}">
      <formula1>0.25</formula1>
      <formula2>0.833333333333333</formula2>
    </dataValidation>
    <dataValidation allowBlank="1" showInputMessage="1" showErrorMessage="1" promptTitle="Soll Pause" prompt="&gt;6 Std. mind. 30 Min. Pause_x000a_&gt;9 Std. mind. 45 Min. Pause_x000a_autom. Abgleich für die Aufrechnung" sqref="Q21" xr:uid="{00000000-0002-0000-0800-00000F000000}"/>
    <dataValidation allowBlank="1" showInputMessage="1" showErrorMessage="1" promptTitle="Aufrechnung" prompt="Ergebnis der Sollarbeitszeit zur_x000a_tatsächlichen Arbeitszeit" sqref="U21" xr:uid="{00000000-0002-0000-0800-000010000000}"/>
    <dataValidation allowBlank="1" showInputMessage="1" showErrorMessage="1" promptTitle="Diff." prompt="Berechnet die Differenz zwischen_x000a_Anwesenheitszeit und Sollarbeitszeit" sqref="I21" xr:uid="{00000000-0002-0000-0800-000011000000}"/>
    <dataValidation allowBlank="1" showInputMessage="1" showErrorMessage="1" promptTitle="Bemerkungen" prompt="Raum für eigene Bemerkungen_x000a_zB. Sitzung AG, Freizeitausgleich (FZA), mobile Office...." sqref="S21:T21" xr:uid="{00000000-0002-0000-0800-000012000000}"/>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800-000013000000}">
      <formula1>"VZ,TZ,Schicht"</formula1>
    </dataValidation>
    <dataValidation allowBlank="1" showErrorMessage="1" sqref="B9:C9" xr:uid="{00000000-0002-0000-08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8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DATE(Stammdaten!C6,9,1)</f>
        <v>44439</v>
      </c>
      <c r="K6" s="226"/>
      <c r="L6" s="226"/>
      <c r="M6" s="226"/>
      <c r="N6" s="226"/>
      <c r="O6" s="23"/>
      <c r="P6" s="23"/>
      <c r="Q6" s="23"/>
      <c r="R6" s="23"/>
      <c r="S6" s="229"/>
      <c r="T6" s="230"/>
      <c r="U6" s="147" t="str">
        <f ca="1">IF('8'!$AF$52&lt;0,"-","+")</f>
        <v>-</v>
      </c>
      <c r="V6" s="144">
        <f ca="1">'8'!$V$55</f>
        <v>1355</v>
      </c>
      <c r="W6" s="145" t="s">
        <v>6</v>
      </c>
      <c r="X6" s="146">
        <f ca="1">'8'!$X$55</f>
        <v>9.999999999922693</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22</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9.999999999922693E-2</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-1355.1666666666654</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Mo</v>
      </c>
      <c r="C22" s="2">
        <f>DATE(Stammdaten!C6,MONTH(J6),1)</f>
        <v>44439</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1363</v>
      </c>
      <c r="W22" s="166" t="str">
        <f ca="1">IF(OR(Z22&gt;0,AND(Z22=0,T22&lt;&gt;"")),IF(AE22="","",":"),"")</f>
        <v>:</v>
      </c>
      <c r="X22" s="167">
        <f ca="1">IF(OR(Z22&gt;0,AND(Z22=0,T22&lt;&gt;"")),IF(AE22="","",IF(AF22&gt;0,PRODUCT(AH22,100),PRODUCT(AH22,-100))),"")</f>
        <v>-8.1854523159563528E-11</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-1362.9999999999986</v>
      </c>
      <c r="AF22" s="9">
        <f t="shared" ref="AF22:AF52" ca="1" si="7">SUM(AF21,AA22,AD22)</f>
        <v>-1362.9999999999986</v>
      </c>
      <c r="AG22" s="10">
        <f ca="1">ROUNDDOWN(ROUND(AF22,2),0)</f>
        <v>-1363</v>
      </c>
      <c r="AH22" s="10">
        <f t="shared" ref="AH22:AH52" ca="1" si="8">SUM(AF22-AG22)/100*60</f>
        <v>8.1854523159563533E-13</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Di</v>
      </c>
      <c r="C23" s="2">
        <f t="shared" ref="C23:C52" si="10">IF(C22=" "," ",IF(MONTH(C22+1)&lt;&gt;MONTH(C22)," ",C22+1))</f>
        <v>44440</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1370</v>
      </c>
      <c r="W23" s="166" t="str">
        <f t="shared" ref="W23:W52" ca="1" si="15">IF(OR(Z23&gt;0,AND(Z23=0,T23&lt;&gt;"")),IF(AE23="","",":"),"")</f>
        <v>:</v>
      </c>
      <c r="X23" s="167">
        <f t="shared" ref="X23:X52" ca="1" si="16">IF(OR(Z23&gt;0,AND(Z23=0,T23&lt;&gt;"")),IF(AE23="","",IF(AF23&gt;0,PRODUCT(AH23,100),PRODUCT(AH23,-100))),"")</f>
        <v>49.999999999913605</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-1370.8333333333319</v>
      </c>
      <c r="AF23" s="9">
        <f ca="1">SUM(AF22,AA23,AD23)</f>
        <v>-1370.8333333333319</v>
      </c>
      <c r="AG23" s="10">
        <f t="shared" ref="AG23:AG52" ca="1" si="20">ROUNDDOWN(ROUND(AF23,2),0)</f>
        <v>-1370</v>
      </c>
      <c r="AH23" s="10">
        <f t="shared" ca="1" si="8"/>
        <v>-0.49999999999913602</v>
      </c>
      <c r="AI23" s="60"/>
      <c r="AJ23" s="18"/>
      <c r="AK23" s="18"/>
      <c r="AL23" s="18"/>
      <c r="AM23" s="18"/>
    </row>
    <row r="24" spans="1:39" ht="19.95" customHeight="1" x14ac:dyDescent="0.25">
      <c r="A24" s="60"/>
      <c r="B24" s="1" t="str">
        <f t="shared" si="9"/>
        <v>Mi</v>
      </c>
      <c r="C24" s="2">
        <f t="shared" si="10"/>
        <v>44441</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1378</v>
      </c>
      <c r="W24" s="166" t="str">
        <f t="shared" ca="1" si="15"/>
        <v>:</v>
      </c>
      <c r="X24" s="167">
        <f t="shared" ca="1" si="16"/>
        <v>39.999999999909051</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-1378.6666666666652</v>
      </c>
      <c r="AF24" s="9">
        <f t="shared" ca="1" si="7"/>
        <v>-1378.6666666666652</v>
      </c>
      <c r="AG24" s="10">
        <f t="shared" ca="1" si="20"/>
        <v>-1378</v>
      </c>
      <c r="AH24" s="10">
        <f t="shared" ca="1" si="8"/>
        <v>-0.39999999999909047</v>
      </c>
      <c r="AI24" s="60"/>
      <c r="AJ24" s="18"/>
      <c r="AK24" s="18"/>
      <c r="AL24" s="18"/>
      <c r="AM24" s="18"/>
    </row>
    <row r="25" spans="1:39" ht="19.95" customHeight="1" x14ac:dyDescent="0.25">
      <c r="A25" s="60"/>
      <c r="B25" s="1" t="str">
        <f t="shared" si="9"/>
        <v>Do</v>
      </c>
      <c r="C25" s="2">
        <f t="shared" si="10"/>
        <v>44442</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1386</v>
      </c>
      <c r="W25" s="166" t="str">
        <f t="shared" ca="1" si="15"/>
        <v>:</v>
      </c>
      <c r="X25" s="167">
        <f t="shared" ca="1" si="16"/>
        <v>29.999999999904503</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-1386.4999999999984</v>
      </c>
      <c r="AF25" s="9">
        <f t="shared" ca="1" si="7"/>
        <v>-1386.4999999999984</v>
      </c>
      <c r="AG25" s="10">
        <f t="shared" ca="1" si="20"/>
        <v>-1386</v>
      </c>
      <c r="AH25" s="10">
        <f t="shared" ca="1" si="8"/>
        <v>-0.29999999999904503</v>
      </c>
      <c r="AI25" s="60"/>
      <c r="AJ25" s="18"/>
      <c r="AK25" s="18"/>
      <c r="AL25" s="18"/>
      <c r="AM25" s="18"/>
    </row>
    <row r="26" spans="1:39" ht="19.95" customHeight="1" x14ac:dyDescent="0.25">
      <c r="A26" s="60"/>
      <c r="B26" s="1" t="str">
        <f t="shared" si="9"/>
        <v>Fr</v>
      </c>
      <c r="C26" s="2">
        <f t="shared" si="10"/>
        <v>44443</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1394</v>
      </c>
      <c r="W26" s="166" t="str">
        <f t="shared" ca="1" si="15"/>
        <v>:</v>
      </c>
      <c r="X26" s="167">
        <f t="shared" ca="1" si="16"/>
        <v>19.999999999899956</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-1394.3333333333317</v>
      </c>
      <c r="AF26" s="9">
        <f t="shared" ca="1" si="7"/>
        <v>-1394.3333333333317</v>
      </c>
      <c r="AG26" s="10">
        <f t="shared" ca="1" si="20"/>
        <v>-1394</v>
      </c>
      <c r="AH26" s="10">
        <f t="shared" ca="1" si="8"/>
        <v>-0.19999999999899956</v>
      </c>
      <c r="AI26" s="60"/>
      <c r="AJ26" s="18"/>
      <c r="AK26" s="18"/>
      <c r="AL26" s="18"/>
      <c r="AM26" s="18"/>
    </row>
    <row r="27" spans="1:39" ht="19.95" customHeight="1" x14ac:dyDescent="0.25">
      <c r="A27" s="60"/>
      <c r="B27" s="1" t="str">
        <f t="shared" si="9"/>
        <v>Sa</v>
      </c>
      <c r="C27" s="2">
        <f t="shared" si="10"/>
        <v>44444</v>
      </c>
      <c r="D27" s="12"/>
      <c r="E27" s="3"/>
      <c r="F27" s="4"/>
      <c r="G27" s="151">
        <f t="shared" si="11"/>
        <v>0</v>
      </c>
      <c r="H27" s="152">
        <f t="shared" ca="1" si="0"/>
        <v>0</v>
      </c>
      <c r="I27" s="152" t="str">
        <f t="shared" ca="1" si="1"/>
        <v xml:space="preserve"> </v>
      </c>
      <c r="J27" s="153" t="str">
        <f t="shared" ca="1" si="2"/>
        <v xml:space="preserve">  </v>
      </c>
      <c r="K27" s="4"/>
      <c r="L27" s="5"/>
      <c r="M27" s="5"/>
      <c r="N27" s="5"/>
      <c r="O27" s="5"/>
      <c r="P27" s="5"/>
      <c r="Q27" s="158" t="str">
        <f t="shared" si="3"/>
        <v/>
      </c>
      <c r="R27" s="159" t="str">
        <f t="shared" si="4"/>
        <v/>
      </c>
      <c r="S27" s="13"/>
      <c r="T27" s="149" t="str">
        <f t="shared" si="12"/>
        <v/>
      </c>
      <c r="U27" s="164" t="str">
        <f t="shared" ca="1" si="13"/>
        <v/>
      </c>
      <c r="V27" s="165" t="str">
        <f t="shared" ca="1" si="14"/>
        <v/>
      </c>
      <c r="W27" s="166" t="str">
        <f t="shared" ca="1" si="15"/>
        <v/>
      </c>
      <c r="X27" s="167" t="str">
        <f t="shared" ca="1" si="16"/>
        <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v>
      </c>
      <c r="AA27" s="6">
        <f t="shared" ca="1" si="5"/>
        <v>0</v>
      </c>
      <c r="AB27" s="7">
        <f t="shared" si="17"/>
        <v>0</v>
      </c>
      <c r="AC27" s="11">
        <f t="shared" si="6"/>
        <v>0</v>
      </c>
      <c r="AD27" s="8">
        <f t="shared" si="18"/>
        <v>0</v>
      </c>
      <c r="AE27" s="8">
        <f t="shared" ca="1" si="19"/>
        <v>-1394.3333333333317</v>
      </c>
      <c r="AF27" s="9">
        <f t="shared" ca="1" si="7"/>
        <v>-1394.3333333333317</v>
      </c>
      <c r="AG27" s="10">
        <f t="shared" ca="1" si="20"/>
        <v>-1394</v>
      </c>
      <c r="AH27" s="10">
        <f t="shared" ca="1" si="8"/>
        <v>-0.19999999999899956</v>
      </c>
      <c r="AI27" s="60"/>
      <c r="AJ27" s="18"/>
      <c r="AK27" s="18"/>
      <c r="AL27" s="18"/>
      <c r="AM27" s="18"/>
    </row>
    <row r="28" spans="1:39" ht="19.95" customHeight="1" x14ac:dyDescent="0.25">
      <c r="A28" s="60"/>
      <c r="B28" s="1" t="str">
        <f t="shared" si="9"/>
        <v>So</v>
      </c>
      <c r="C28" s="2">
        <f t="shared" si="10"/>
        <v>44445</v>
      </c>
      <c r="D28" s="12"/>
      <c r="E28" s="3"/>
      <c r="F28" s="4"/>
      <c r="G28" s="151">
        <f t="shared" si="11"/>
        <v>0</v>
      </c>
      <c r="H28" s="152">
        <f t="shared" ca="1" si="0"/>
        <v>0</v>
      </c>
      <c r="I28" s="152" t="str">
        <f t="shared" ca="1" si="1"/>
        <v xml:space="preserve"> </v>
      </c>
      <c r="J28" s="153" t="str">
        <f t="shared" ca="1" si="2"/>
        <v xml:space="preserve">  </v>
      </c>
      <c r="K28" s="4"/>
      <c r="L28" s="5"/>
      <c r="M28" s="5"/>
      <c r="N28" s="5"/>
      <c r="O28" s="5"/>
      <c r="P28" s="5"/>
      <c r="Q28" s="158" t="str">
        <f t="shared" si="3"/>
        <v/>
      </c>
      <c r="R28" s="159" t="str">
        <f t="shared" si="4"/>
        <v/>
      </c>
      <c r="S28" s="13"/>
      <c r="T28" s="149" t="str">
        <f t="shared" si="12"/>
        <v/>
      </c>
      <c r="U28" s="164" t="str">
        <f t="shared" ca="1" si="13"/>
        <v/>
      </c>
      <c r="V28" s="165" t="str">
        <f t="shared" ca="1" si="14"/>
        <v/>
      </c>
      <c r="W28" s="166" t="str">
        <f t="shared" ca="1" si="15"/>
        <v/>
      </c>
      <c r="X28" s="167" t="str">
        <f t="shared" ca="1" si="16"/>
        <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v>
      </c>
      <c r="AA28" s="6">
        <f t="shared" ca="1" si="5"/>
        <v>0</v>
      </c>
      <c r="AB28" s="7">
        <f t="shared" si="17"/>
        <v>0</v>
      </c>
      <c r="AC28" s="11">
        <f t="shared" si="6"/>
        <v>0</v>
      </c>
      <c r="AD28" s="8">
        <f t="shared" si="18"/>
        <v>0</v>
      </c>
      <c r="AE28" s="8">
        <f t="shared" ca="1" si="19"/>
        <v>-1394.3333333333317</v>
      </c>
      <c r="AF28" s="9">
        <f t="shared" ca="1" si="7"/>
        <v>-1394.3333333333317</v>
      </c>
      <c r="AG28" s="10">
        <f t="shared" ca="1" si="20"/>
        <v>-1394</v>
      </c>
      <c r="AH28" s="10">
        <f t="shared" ca="1" si="8"/>
        <v>-0.19999999999899956</v>
      </c>
      <c r="AI28" s="60"/>
      <c r="AJ28" s="18"/>
      <c r="AK28" s="18"/>
      <c r="AL28" s="18"/>
      <c r="AM28" s="18"/>
    </row>
    <row r="29" spans="1:39" ht="19.95" customHeight="1" x14ac:dyDescent="0.25">
      <c r="A29" s="60"/>
      <c r="B29" s="1" t="str">
        <f t="shared" si="9"/>
        <v>Mo</v>
      </c>
      <c r="C29" s="2">
        <f t="shared" si="10"/>
        <v>44446</v>
      </c>
      <c r="D29" s="12"/>
      <c r="E29" s="3"/>
      <c r="F29" s="4"/>
      <c r="G29" s="151">
        <f t="shared" si="11"/>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2"/>
        <v/>
      </c>
      <c r="U29" s="164" t="str">
        <f t="shared" ca="1" si="13"/>
        <v>-</v>
      </c>
      <c r="V29" s="165">
        <f t="shared" ca="1" si="14"/>
        <v>1402</v>
      </c>
      <c r="W29" s="166" t="str">
        <f t="shared" ca="1" si="15"/>
        <v>:</v>
      </c>
      <c r="X29" s="167">
        <f t="shared" ca="1" si="16"/>
        <v>9.9999999998954099</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5"/>
        <v>-7.8333333333333339</v>
      </c>
      <c r="AB29" s="7">
        <f t="shared" si="17"/>
        <v>0</v>
      </c>
      <c r="AC29" s="11">
        <f t="shared" si="6"/>
        <v>0</v>
      </c>
      <c r="AD29" s="8">
        <f t="shared" si="18"/>
        <v>0</v>
      </c>
      <c r="AE29" s="8">
        <f t="shared" ca="1" si="19"/>
        <v>-1402.1666666666649</v>
      </c>
      <c r="AF29" s="9">
        <f t="shared" ca="1" si="7"/>
        <v>-1402.1666666666649</v>
      </c>
      <c r="AG29" s="10">
        <f t="shared" ca="1" si="20"/>
        <v>-1402</v>
      </c>
      <c r="AH29" s="10">
        <f t="shared" ca="1" si="8"/>
        <v>-9.9999999998954092E-2</v>
      </c>
      <c r="AI29" s="60"/>
      <c r="AJ29" s="18"/>
      <c r="AK29" s="18"/>
      <c r="AL29" s="18"/>
      <c r="AM29" s="18"/>
    </row>
    <row r="30" spans="1:39" ht="19.95" customHeight="1" x14ac:dyDescent="0.25">
      <c r="A30" s="60"/>
      <c r="B30" s="1" t="str">
        <f t="shared" si="9"/>
        <v>Di</v>
      </c>
      <c r="C30" s="2">
        <f t="shared" si="10"/>
        <v>44447</v>
      </c>
      <c r="D30" s="12"/>
      <c r="E30" s="3"/>
      <c r="F30" s="4"/>
      <c r="G30" s="151">
        <f t="shared" si="11"/>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2"/>
        <v/>
      </c>
      <c r="U30" s="164" t="str">
        <f t="shared" ca="1" si="13"/>
        <v>-</v>
      </c>
      <c r="V30" s="165">
        <f t="shared" ca="1" si="14"/>
        <v>1410</v>
      </c>
      <c r="W30" s="166" t="str">
        <f t="shared" ca="1" si="15"/>
        <v>:</v>
      </c>
      <c r="X30" s="167">
        <f t="shared" ca="1" si="16"/>
        <v>-1.0913936421275139E-10</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5"/>
        <v>-7.8333333333333339</v>
      </c>
      <c r="AB30" s="7">
        <f t="shared" si="17"/>
        <v>0</v>
      </c>
      <c r="AC30" s="11">
        <f t="shared" si="6"/>
        <v>0</v>
      </c>
      <c r="AD30" s="8">
        <f t="shared" si="18"/>
        <v>0</v>
      </c>
      <c r="AE30" s="8">
        <f t="shared" ca="1" si="19"/>
        <v>-1409.9999999999982</v>
      </c>
      <c r="AF30" s="9">
        <f t="shared" ca="1" si="7"/>
        <v>-1409.9999999999982</v>
      </c>
      <c r="AG30" s="10">
        <f t="shared" ca="1" si="20"/>
        <v>-1410</v>
      </c>
      <c r="AH30" s="10">
        <f t="shared" ca="1" si="8"/>
        <v>1.0913936421275138E-12</v>
      </c>
      <c r="AI30" s="60"/>
      <c r="AJ30" s="18"/>
      <c r="AK30" s="18"/>
      <c r="AL30" s="18"/>
      <c r="AM30" s="18"/>
    </row>
    <row r="31" spans="1:39" ht="19.95" customHeight="1" x14ac:dyDescent="0.25">
      <c r="A31" s="60"/>
      <c r="B31" s="1" t="str">
        <f t="shared" si="9"/>
        <v>Mi</v>
      </c>
      <c r="C31" s="2">
        <f t="shared" si="10"/>
        <v>44448</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1417</v>
      </c>
      <c r="W31" s="166" t="str">
        <f t="shared" ca="1" si="15"/>
        <v>:</v>
      </c>
      <c r="X31" s="167">
        <f t="shared" ca="1" si="16"/>
        <v>49.999999999886306</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-1417.8333333333314</v>
      </c>
      <c r="AF31" s="9">
        <f t="shared" ca="1" si="7"/>
        <v>-1417.8333333333314</v>
      </c>
      <c r="AG31" s="10">
        <f t="shared" ca="1" si="20"/>
        <v>-1417</v>
      </c>
      <c r="AH31" s="10">
        <f t="shared" ca="1" si="8"/>
        <v>-0.49999999999886308</v>
      </c>
      <c r="AI31" s="60"/>
      <c r="AJ31" s="18"/>
      <c r="AK31" s="33"/>
      <c r="AL31" s="18"/>
      <c r="AM31" s="18"/>
    </row>
    <row r="32" spans="1:39" ht="19.95" customHeight="1" x14ac:dyDescent="0.25">
      <c r="A32" s="60"/>
      <c r="B32" s="1" t="str">
        <f t="shared" si="9"/>
        <v>Do</v>
      </c>
      <c r="C32" s="2">
        <f t="shared" si="10"/>
        <v>44449</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1425</v>
      </c>
      <c r="W32" s="166" t="str">
        <f t="shared" ca="1" si="15"/>
        <v>:</v>
      </c>
      <c r="X32" s="167">
        <f t="shared" ca="1" si="16"/>
        <v>39.999999999881766</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-1425.6666666666647</v>
      </c>
      <c r="AF32" s="9">
        <f t="shared" ca="1" si="7"/>
        <v>-1425.6666666666647</v>
      </c>
      <c r="AG32" s="10">
        <f t="shared" ca="1" si="20"/>
        <v>-1425</v>
      </c>
      <c r="AH32" s="10">
        <f t="shared" ca="1" si="8"/>
        <v>-0.39999999999881763</v>
      </c>
      <c r="AI32" s="60"/>
      <c r="AJ32" s="18"/>
      <c r="AK32" s="18"/>
      <c r="AL32" s="18"/>
      <c r="AM32" s="18"/>
    </row>
    <row r="33" spans="1:39" ht="19.95" customHeight="1" x14ac:dyDescent="0.25">
      <c r="A33" s="60"/>
      <c r="B33" s="1" t="str">
        <f t="shared" si="9"/>
        <v>Fr</v>
      </c>
      <c r="C33" s="2">
        <f t="shared" si="10"/>
        <v>44450</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1433</v>
      </c>
      <c r="W33" s="166" t="str">
        <f t="shared" ca="1" si="15"/>
        <v>:</v>
      </c>
      <c r="X33" s="167">
        <f t="shared" ca="1" si="16"/>
        <v>29.999999999877218</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-1433.499999999998</v>
      </c>
      <c r="AF33" s="9">
        <f t="shared" ca="1" si="7"/>
        <v>-1433.499999999998</v>
      </c>
      <c r="AG33" s="10">
        <f t="shared" ca="1" si="20"/>
        <v>-1433</v>
      </c>
      <c r="AH33" s="10">
        <f t="shared" ca="1" si="8"/>
        <v>-0.29999999999877219</v>
      </c>
      <c r="AI33" s="60"/>
      <c r="AJ33" s="18"/>
      <c r="AK33" s="18"/>
      <c r="AL33" s="18"/>
      <c r="AM33" s="18"/>
    </row>
    <row r="34" spans="1:39" ht="19.95" customHeight="1" x14ac:dyDescent="0.25">
      <c r="A34" s="60"/>
      <c r="B34" s="1" t="str">
        <f t="shared" si="9"/>
        <v>Sa</v>
      </c>
      <c r="C34" s="2">
        <f t="shared" si="10"/>
        <v>44451</v>
      </c>
      <c r="D34" s="12"/>
      <c r="E34" s="3"/>
      <c r="F34" s="4"/>
      <c r="G34" s="151">
        <f t="shared" si="11"/>
        <v>0</v>
      </c>
      <c r="H34" s="152">
        <f t="shared" ca="1" si="0"/>
        <v>0</v>
      </c>
      <c r="I34" s="152" t="str">
        <f t="shared" ca="1" si="1"/>
        <v xml:space="preserve"> </v>
      </c>
      <c r="J34" s="153" t="str">
        <f t="shared" ca="1" si="2"/>
        <v xml:space="preserve">  </v>
      </c>
      <c r="K34" s="4"/>
      <c r="L34" s="5"/>
      <c r="M34" s="5"/>
      <c r="N34" s="5"/>
      <c r="O34" s="5"/>
      <c r="P34" s="5"/>
      <c r="Q34" s="158" t="str">
        <f t="shared" si="3"/>
        <v/>
      </c>
      <c r="R34" s="159" t="str">
        <f t="shared" si="4"/>
        <v/>
      </c>
      <c r="S34" s="13"/>
      <c r="T34" s="149" t="str">
        <f t="shared" si="12"/>
        <v/>
      </c>
      <c r="U34" s="164" t="str">
        <f t="shared" ca="1" si="13"/>
        <v/>
      </c>
      <c r="V34" s="165" t="str">
        <f t="shared" ca="1" si="14"/>
        <v/>
      </c>
      <c r="W34" s="166" t="str">
        <f t="shared" ca="1" si="15"/>
        <v/>
      </c>
      <c r="X34" s="167" t="str">
        <f t="shared" ca="1" si="16"/>
        <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v>
      </c>
      <c r="AA34" s="6">
        <f t="shared" ca="1" si="5"/>
        <v>0</v>
      </c>
      <c r="AB34" s="7">
        <f t="shared" si="17"/>
        <v>0</v>
      </c>
      <c r="AC34" s="11">
        <f t="shared" si="6"/>
        <v>0</v>
      </c>
      <c r="AD34" s="8">
        <f t="shared" si="18"/>
        <v>0</v>
      </c>
      <c r="AE34" s="8">
        <f t="shared" ca="1" si="19"/>
        <v>-1433.499999999998</v>
      </c>
      <c r="AF34" s="9">
        <f t="shared" ca="1" si="7"/>
        <v>-1433.499999999998</v>
      </c>
      <c r="AG34" s="10">
        <f t="shared" ca="1" si="20"/>
        <v>-1433</v>
      </c>
      <c r="AH34" s="10">
        <f t="shared" ca="1" si="8"/>
        <v>-0.29999999999877219</v>
      </c>
      <c r="AI34" s="60"/>
      <c r="AJ34" s="18"/>
      <c r="AK34" s="18"/>
      <c r="AL34" s="18"/>
      <c r="AM34" s="18"/>
    </row>
    <row r="35" spans="1:39" ht="19.95" customHeight="1" x14ac:dyDescent="0.25">
      <c r="A35" s="60"/>
      <c r="B35" s="1" t="str">
        <f t="shared" si="9"/>
        <v>So</v>
      </c>
      <c r="C35" s="2">
        <f t="shared" si="10"/>
        <v>44452</v>
      </c>
      <c r="D35" s="12"/>
      <c r="E35" s="3"/>
      <c r="F35" s="4"/>
      <c r="G35" s="151">
        <f t="shared" si="11"/>
        <v>0</v>
      </c>
      <c r="H35" s="152">
        <f t="shared" ca="1" si="0"/>
        <v>0</v>
      </c>
      <c r="I35" s="152" t="str">
        <f t="shared" ca="1" si="1"/>
        <v xml:space="preserve"> </v>
      </c>
      <c r="J35" s="153" t="str">
        <f t="shared" ca="1" si="2"/>
        <v xml:space="preserve">  </v>
      </c>
      <c r="K35" s="4"/>
      <c r="L35" s="5"/>
      <c r="M35" s="40"/>
      <c r="N35" s="40"/>
      <c r="O35" s="40"/>
      <c r="P35" s="40"/>
      <c r="Q35" s="160" t="str">
        <f t="shared" si="3"/>
        <v/>
      </c>
      <c r="R35" s="161" t="str">
        <f t="shared" si="4"/>
        <v/>
      </c>
      <c r="S35" s="13"/>
      <c r="T35" s="149" t="str">
        <f t="shared" si="12"/>
        <v/>
      </c>
      <c r="U35" s="164" t="str">
        <f t="shared" ca="1" si="13"/>
        <v/>
      </c>
      <c r="V35" s="165" t="str">
        <f t="shared" ca="1" si="14"/>
        <v/>
      </c>
      <c r="W35" s="166" t="str">
        <f t="shared" ca="1" si="15"/>
        <v/>
      </c>
      <c r="X35" s="167" t="str">
        <f t="shared" ca="1" si="16"/>
        <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v>
      </c>
      <c r="AA35" s="6">
        <f t="shared" ca="1" si="5"/>
        <v>0</v>
      </c>
      <c r="AB35" s="7">
        <f t="shared" si="17"/>
        <v>0</v>
      </c>
      <c r="AC35" s="11">
        <f t="shared" si="6"/>
        <v>0</v>
      </c>
      <c r="AD35" s="8">
        <f t="shared" si="18"/>
        <v>0</v>
      </c>
      <c r="AE35" s="8">
        <f t="shared" ca="1" si="19"/>
        <v>-1433.499999999998</v>
      </c>
      <c r="AF35" s="9">
        <f t="shared" ca="1" si="7"/>
        <v>-1433.499999999998</v>
      </c>
      <c r="AG35" s="10">
        <f t="shared" ca="1" si="20"/>
        <v>-1433</v>
      </c>
      <c r="AH35" s="10">
        <f t="shared" ca="1" si="8"/>
        <v>-0.29999999999877219</v>
      </c>
      <c r="AI35" s="60"/>
      <c r="AJ35" s="18"/>
      <c r="AK35" s="18"/>
      <c r="AL35" s="18"/>
      <c r="AM35" s="18"/>
    </row>
    <row r="36" spans="1:39" ht="19.95" customHeight="1" x14ac:dyDescent="0.25">
      <c r="A36" s="60"/>
      <c r="B36" s="1" t="str">
        <f t="shared" si="9"/>
        <v>Mo</v>
      </c>
      <c r="C36" s="2">
        <f t="shared" si="10"/>
        <v>44453</v>
      </c>
      <c r="D36" s="12"/>
      <c r="E36" s="3"/>
      <c r="F36" s="4"/>
      <c r="G36" s="151">
        <f t="shared" si="11"/>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2"/>
        <v/>
      </c>
      <c r="U36" s="164" t="str">
        <f t="shared" ca="1" si="13"/>
        <v>-</v>
      </c>
      <c r="V36" s="165">
        <f t="shared" ca="1" si="14"/>
        <v>1441</v>
      </c>
      <c r="W36" s="166" t="str">
        <f t="shared" ca="1" si="15"/>
        <v>:</v>
      </c>
      <c r="X36" s="167">
        <f t="shared" ca="1" si="16"/>
        <v>19.999999999872671</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5"/>
        <v>-7.8333333333333339</v>
      </c>
      <c r="AB36" s="7">
        <f t="shared" si="17"/>
        <v>0</v>
      </c>
      <c r="AC36" s="11">
        <f t="shared" si="6"/>
        <v>0</v>
      </c>
      <c r="AD36" s="8">
        <f t="shared" si="18"/>
        <v>0</v>
      </c>
      <c r="AE36" s="8">
        <f t="shared" ca="1" si="19"/>
        <v>-1441.3333333333312</v>
      </c>
      <c r="AF36" s="9">
        <f t="shared" ca="1" si="7"/>
        <v>-1441.3333333333312</v>
      </c>
      <c r="AG36" s="10">
        <f t="shared" ca="1" si="20"/>
        <v>-1441</v>
      </c>
      <c r="AH36" s="10">
        <f t="shared" ca="1" si="8"/>
        <v>-0.1999999999987267</v>
      </c>
      <c r="AI36" s="60"/>
      <c r="AJ36" s="18"/>
      <c r="AK36" s="18"/>
      <c r="AL36" s="18"/>
      <c r="AM36" s="18"/>
    </row>
    <row r="37" spans="1:39" ht="19.95" customHeight="1" x14ac:dyDescent="0.25">
      <c r="A37" s="60"/>
      <c r="B37" s="1" t="str">
        <f t="shared" si="9"/>
        <v>Di</v>
      </c>
      <c r="C37" s="2">
        <f t="shared" si="10"/>
        <v>44454</v>
      </c>
      <c r="D37" s="12"/>
      <c r="E37" s="3"/>
      <c r="F37" s="4"/>
      <c r="G37" s="151">
        <f t="shared" si="11"/>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2"/>
        <v/>
      </c>
      <c r="U37" s="164" t="str">
        <f t="shared" ca="1" si="13"/>
        <v>-</v>
      </c>
      <c r="V37" s="165">
        <f t="shared" ca="1" si="14"/>
        <v>1449</v>
      </c>
      <c r="W37" s="166" t="str">
        <f t="shared" ca="1" si="15"/>
        <v>:</v>
      </c>
      <c r="X37" s="167">
        <f t="shared" ca="1" si="16"/>
        <v>9.9999999998681233</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5"/>
        <v>-7.8333333333333339</v>
      </c>
      <c r="AB37" s="7">
        <f t="shared" si="17"/>
        <v>0</v>
      </c>
      <c r="AC37" s="11">
        <f t="shared" si="6"/>
        <v>0</v>
      </c>
      <c r="AD37" s="8">
        <f t="shared" si="18"/>
        <v>0</v>
      </c>
      <c r="AE37" s="8">
        <f t="shared" ca="1" si="19"/>
        <v>-1449.1666666666645</v>
      </c>
      <c r="AF37" s="9">
        <f t="shared" ca="1" si="7"/>
        <v>-1449.1666666666645</v>
      </c>
      <c r="AG37" s="10">
        <f t="shared" ca="1" si="20"/>
        <v>-1449</v>
      </c>
      <c r="AH37" s="10">
        <f t="shared" ca="1" si="8"/>
        <v>-9.9999999998681227E-2</v>
      </c>
      <c r="AI37" s="60"/>
      <c r="AJ37" s="18"/>
      <c r="AK37" s="18"/>
      <c r="AL37" s="18"/>
      <c r="AM37" s="18"/>
    </row>
    <row r="38" spans="1:39" ht="19.95" customHeight="1" x14ac:dyDescent="0.25">
      <c r="A38" s="60"/>
      <c r="B38" s="1" t="str">
        <f t="shared" si="9"/>
        <v>Mi</v>
      </c>
      <c r="C38" s="2">
        <f t="shared" si="10"/>
        <v>44455</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1457</v>
      </c>
      <c r="W38" s="166" t="str">
        <f t="shared" ca="1" si="15"/>
        <v>:</v>
      </c>
      <c r="X38" s="167">
        <f t="shared" ca="1" si="16"/>
        <v>-1.3642420526593924E-10</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-1456.9999999999977</v>
      </c>
      <c r="AF38" s="9">
        <f t="shared" ca="1" si="7"/>
        <v>-1456.9999999999977</v>
      </c>
      <c r="AG38" s="10">
        <f t="shared" ca="1" si="20"/>
        <v>-1457</v>
      </c>
      <c r="AH38" s="10">
        <f t="shared" ca="1" si="8"/>
        <v>1.3642420526593924E-12</v>
      </c>
      <c r="AI38" s="60"/>
      <c r="AJ38" s="18"/>
      <c r="AK38" s="18"/>
      <c r="AL38" s="18"/>
      <c r="AM38" s="18"/>
    </row>
    <row r="39" spans="1:39" ht="19.95" customHeight="1" x14ac:dyDescent="0.25">
      <c r="A39" s="60"/>
      <c r="B39" s="1" t="str">
        <f t="shared" si="9"/>
        <v>Do</v>
      </c>
      <c r="C39" s="2">
        <f t="shared" si="10"/>
        <v>44456</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1464</v>
      </c>
      <c r="W39" s="166" t="str">
        <f t="shared" ca="1" si="15"/>
        <v>:</v>
      </c>
      <c r="X39" s="167">
        <f t="shared" ca="1" si="16"/>
        <v>49.999999999859028</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-1464.833333333331</v>
      </c>
      <c r="AF39" s="9">
        <f t="shared" ca="1" si="7"/>
        <v>-1464.833333333331</v>
      </c>
      <c r="AG39" s="10">
        <f t="shared" ca="1" si="20"/>
        <v>-1464</v>
      </c>
      <c r="AH39" s="10">
        <f t="shared" ca="1" si="8"/>
        <v>-0.49999999999859029</v>
      </c>
      <c r="AI39" s="60"/>
      <c r="AJ39" s="18"/>
      <c r="AK39" s="18"/>
      <c r="AL39" s="18"/>
      <c r="AM39" s="18"/>
    </row>
    <row r="40" spans="1:39" ht="19.95" customHeight="1" x14ac:dyDescent="0.25">
      <c r="A40" s="60"/>
      <c r="B40" s="1" t="str">
        <f t="shared" si="9"/>
        <v>Fr</v>
      </c>
      <c r="C40" s="2">
        <f t="shared" si="10"/>
        <v>44457</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1472</v>
      </c>
      <c r="W40" s="166" t="str">
        <f t="shared" ca="1" si="15"/>
        <v>:</v>
      </c>
      <c r="X40" s="167">
        <f t="shared" ca="1" si="16"/>
        <v>39.999999999854481</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-1472.6666666666642</v>
      </c>
      <c r="AF40" s="9">
        <f t="shared" ca="1" si="7"/>
        <v>-1472.6666666666642</v>
      </c>
      <c r="AG40" s="10">
        <f t="shared" ca="1" si="20"/>
        <v>-1472</v>
      </c>
      <c r="AH40" s="10">
        <f t="shared" ca="1" si="8"/>
        <v>-0.3999999999985448</v>
      </c>
      <c r="AI40" s="60"/>
      <c r="AJ40" s="18"/>
      <c r="AK40" s="18"/>
      <c r="AL40" s="18"/>
      <c r="AM40" s="18"/>
    </row>
    <row r="41" spans="1:39" ht="19.95" customHeight="1" x14ac:dyDescent="0.25">
      <c r="A41" s="60"/>
      <c r="B41" s="1" t="str">
        <f t="shared" si="9"/>
        <v>Sa</v>
      </c>
      <c r="C41" s="2">
        <f t="shared" si="10"/>
        <v>44458</v>
      </c>
      <c r="D41" s="12"/>
      <c r="E41" s="3"/>
      <c r="F41" s="4"/>
      <c r="G41" s="151">
        <f t="shared" si="11"/>
        <v>0</v>
      </c>
      <c r="H41" s="152">
        <f t="shared" ca="1" si="0"/>
        <v>0</v>
      </c>
      <c r="I41" s="152" t="str">
        <f t="shared" ca="1" si="1"/>
        <v xml:space="preserve"> </v>
      </c>
      <c r="J41" s="153" t="str">
        <f t="shared" ca="1" si="2"/>
        <v xml:space="preserve">  </v>
      </c>
      <c r="K41" s="4"/>
      <c r="L41" s="5"/>
      <c r="M41" s="5"/>
      <c r="N41" s="5"/>
      <c r="O41" s="5"/>
      <c r="P41" s="5"/>
      <c r="Q41" s="158" t="str">
        <f t="shared" si="3"/>
        <v/>
      </c>
      <c r="R41" s="159" t="str">
        <f t="shared" si="4"/>
        <v/>
      </c>
      <c r="S41" s="13"/>
      <c r="T41" s="149" t="str">
        <f t="shared" si="12"/>
        <v/>
      </c>
      <c r="U41" s="164" t="str">
        <f t="shared" ca="1" si="13"/>
        <v/>
      </c>
      <c r="V41" s="165" t="str">
        <f t="shared" ca="1" si="14"/>
        <v/>
      </c>
      <c r="W41" s="166" t="str">
        <f t="shared" ca="1" si="15"/>
        <v/>
      </c>
      <c r="X41" s="167" t="str">
        <f t="shared" ca="1" si="16"/>
        <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v>
      </c>
      <c r="AA41" s="6">
        <f t="shared" ca="1" si="5"/>
        <v>0</v>
      </c>
      <c r="AB41" s="7">
        <f t="shared" si="17"/>
        <v>0</v>
      </c>
      <c r="AC41" s="11">
        <f t="shared" si="6"/>
        <v>0</v>
      </c>
      <c r="AD41" s="8">
        <f t="shared" si="18"/>
        <v>0</v>
      </c>
      <c r="AE41" s="8">
        <f t="shared" ca="1" si="19"/>
        <v>-1472.6666666666642</v>
      </c>
      <c r="AF41" s="9">
        <f t="shared" ca="1" si="7"/>
        <v>-1472.6666666666642</v>
      </c>
      <c r="AG41" s="10">
        <f t="shared" ca="1" si="20"/>
        <v>-1472</v>
      </c>
      <c r="AH41" s="10">
        <f t="shared" ca="1" si="8"/>
        <v>-0.3999999999985448</v>
      </c>
      <c r="AI41" s="60"/>
      <c r="AJ41" s="18"/>
      <c r="AK41" s="18"/>
      <c r="AL41" s="18"/>
      <c r="AM41" s="18"/>
    </row>
    <row r="42" spans="1:39" ht="19.95" customHeight="1" x14ac:dyDescent="0.25">
      <c r="A42" s="60"/>
      <c r="B42" s="1" t="str">
        <f t="shared" si="9"/>
        <v>So</v>
      </c>
      <c r="C42" s="2">
        <f t="shared" si="10"/>
        <v>44459</v>
      </c>
      <c r="D42" s="12"/>
      <c r="E42" s="3"/>
      <c r="F42" s="4"/>
      <c r="G42" s="151">
        <f t="shared" si="11"/>
        <v>0</v>
      </c>
      <c r="H42" s="152">
        <f t="shared" ca="1" si="0"/>
        <v>0</v>
      </c>
      <c r="I42" s="152" t="str">
        <f t="shared" ca="1" si="1"/>
        <v xml:space="preserve"> </v>
      </c>
      <c r="J42" s="153" t="str">
        <f t="shared" ca="1" si="2"/>
        <v xml:space="preserve">  </v>
      </c>
      <c r="K42" s="4"/>
      <c r="L42" s="5"/>
      <c r="M42" s="5"/>
      <c r="N42" s="5"/>
      <c r="O42" s="5"/>
      <c r="P42" s="5"/>
      <c r="Q42" s="158" t="str">
        <f t="shared" si="3"/>
        <v/>
      </c>
      <c r="R42" s="159" t="str">
        <f t="shared" si="4"/>
        <v/>
      </c>
      <c r="S42" s="13"/>
      <c r="T42" s="149" t="str">
        <f t="shared" si="12"/>
        <v/>
      </c>
      <c r="U42" s="164" t="str">
        <f t="shared" ca="1" si="13"/>
        <v/>
      </c>
      <c r="V42" s="165" t="str">
        <f t="shared" ca="1" si="14"/>
        <v/>
      </c>
      <c r="W42" s="166" t="str">
        <f t="shared" ca="1" si="15"/>
        <v/>
      </c>
      <c r="X42" s="167" t="str">
        <f t="shared" ca="1" si="16"/>
        <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v>
      </c>
      <c r="AA42" s="6">
        <f t="shared" ca="1" si="5"/>
        <v>0</v>
      </c>
      <c r="AB42" s="7">
        <f t="shared" si="17"/>
        <v>0</v>
      </c>
      <c r="AC42" s="11">
        <f t="shared" si="6"/>
        <v>0</v>
      </c>
      <c r="AD42" s="8">
        <f t="shared" si="18"/>
        <v>0</v>
      </c>
      <c r="AE42" s="8">
        <f t="shared" ca="1" si="19"/>
        <v>-1472.6666666666642</v>
      </c>
      <c r="AF42" s="9">
        <f t="shared" ca="1" si="7"/>
        <v>-1472.6666666666642</v>
      </c>
      <c r="AG42" s="10">
        <f t="shared" ca="1" si="20"/>
        <v>-1472</v>
      </c>
      <c r="AH42" s="10">
        <f t="shared" ca="1" si="8"/>
        <v>-0.3999999999985448</v>
      </c>
      <c r="AI42" s="60"/>
      <c r="AJ42" s="18"/>
      <c r="AK42" s="18"/>
      <c r="AL42" s="18"/>
      <c r="AM42" s="18"/>
    </row>
    <row r="43" spans="1:39" ht="19.95" customHeight="1" x14ac:dyDescent="0.25">
      <c r="A43" s="60"/>
      <c r="B43" s="1" t="str">
        <f t="shared" si="9"/>
        <v>Mo</v>
      </c>
      <c r="C43" s="2">
        <f t="shared" si="10"/>
        <v>44460</v>
      </c>
      <c r="D43" s="12"/>
      <c r="E43" s="3"/>
      <c r="F43" s="4"/>
      <c r="G43" s="151">
        <f t="shared" si="11"/>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2"/>
        <v/>
      </c>
      <c r="U43" s="164" t="str">
        <f t="shared" ca="1" si="13"/>
        <v>-</v>
      </c>
      <c r="V43" s="165">
        <f t="shared" ca="1" si="14"/>
        <v>1480</v>
      </c>
      <c r="W43" s="166" t="str">
        <f t="shared" ca="1" si="15"/>
        <v>:</v>
      </c>
      <c r="X43" s="167">
        <f t="shared" ca="1" si="16"/>
        <v>29.999999999849937</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5"/>
        <v>-7.8333333333333339</v>
      </c>
      <c r="AB43" s="7">
        <f t="shared" si="17"/>
        <v>0</v>
      </c>
      <c r="AC43" s="11">
        <f t="shared" si="6"/>
        <v>0</v>
      </c>
      <c r="AD43" s="8">
        <f t="shared" si="18"/>
        <v>0</v>
      </c>
      <c r="AE43" s="8">
        <f t="shared" ca="1" si="19"/>
        <v>-1480.4999999999975</v>
      </c>
      <c r="AF43" s="9">
        <f t="shared" ca="1" si="7"/>
        <v>-1480.4999999999975</v>
      </c>
      <c r="AG43" s="10">
        <f t="shared" ca="1" si="20"/>
        <v>-1480</v>
      </c>
      <c r="AH43" s="10">
        <f t="shared" ca="1" si="8"/>
        <v>-0.29999999999849936</v>
      </c>
      <c r="AI43" s="60"/>
      <c r="AJ43" s="18"/>
      <c r="AK43" s="18"/>
      <c r="AL43" s="18"/>
      <c r="AM43" s="18"/>
    </row>
    <row r="44" spans="1:39" ht="19.95" customHeight="1" x14ac:dyDescent="0.25">
      <c r="A44" s="60"/>
      <c r="B44" s="1" t="str">
        <f t="shared" si="9"/>
        <v>Di</v>
      </c>
      <c r="C44" s="2">
        <f t="shared" si="10"/>
        <v>44461</v>
      </c>
      <c r="D44" s="12"/>
      <c r="E44" s="3"/>
      <c r="F44" s="4"/>
      <c r="G44" s="151">
        <f t="shared" si="11"/>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2"/>
        <v/>
      </c>
      <c r="U44" s="164" t="str">
        <f t="shared" ca="1" si="13"/>
        <v>-</v>
      </c>
      <c r="V44" s="165">
        <f t="shared" ca="1" si="14"/>
        <v>1488</v>
      </c>
      <c r="W44" s="166" t="str">
        <f t="shared" ca="1" si="15"/>
        <v>:</v>
      </c>
      <c r="X44" s="167">
        <f t="shared" ca="1" si="16"/>
        <v>19.999999999845386</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5"/>
        <v>-7.8333333333333339</v>
      </c>
      <c r="AB44" s="7">
        <f t="shared" si="17"/>
        <v>0</v>
      </c>
      <c r="AC44" s="11">
        <f t="shared" si="6"/>
        <v>0</v>
      </c>
      <c r="AD44" s="8">
        <f t="shared" si="18"/>
        <v>0</v>
      </c>
      <c r="AE44" s="8">
        <f t="shared" ca="1" si="19"/>
        <v>-1488.3333333333308</v>
      </c>
      <c r="AF44" s="9">
        <f t="shared" ca="1" si="7"/>
        <v>-1488.3333333333308</v>
      </c>
      <c r="AG44" s="10">
        <f t="shared" ca="1" si="20"/>
        <v>-1488</v>
      </c>
      <c r="AH44" s="10">
        <f t="shared" ca="1" si="8"/>
        <v>-0.19999999999845386</v>
      </c>
      <c r="AI44" s="60"/>
      <c r="AJ44" s="18"/>
      <c r="AK44" s="18"/>
      <c r="AL44" s="18"/>
      <c r="AM44" s="18"/>
    </row>
    <row r="45" spans="1:39" ht="19.95" customHeight="1" x14ac:dyDescent="0.25">
      <c r="A45" s="60"/>
      <c r="B45" s="1" t="str">
        <f t="shared" si="9"/>
        <v>Mi</v>
      </c>
      <c r="C45" s="2">
        <f t="shared" si="10"/>
        <v>44462</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1496</v>
      </c>
      <c r="W45" s="166" t="str">
        <f t="shared" ca="1" si="15"/>
        <v>:</v>
      </c>
      <c r="X45" s="167">
        <f t="shared" ca="1" si="16"/>
        <v>9.9999999998408384</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-1496.166666666664</v>
      </c>
      <c r="AF45" s="9">
        <f t="shared" ca="1" si="7"/>
        <v>-1496.166666666664</v>
      </c>
      <c r="AG45" s="10">
        <f t="shared" ca="1" si="20"/>
        <v>-1496</v>
      </c>
      <c r="AH45" s="10">
        <f t="shared" ca="1" si="8"/>
        <v>-9.999999999840839E-2</v>
      </c>
      <c r="AI45" s="60"/>
      <c r="AJ45" s="18"/>
      <c r="AK45" s="18"/>
      <c r="AL45" s="18"/>
      <c r="AM45" s="18"/>
    </row>
    <row r="46" spans="1:39" ht="19.95" customHeight="1" x14ac:dyDescent="0.25">
      <c r="A46" s="60"/>
      <c r="B46" s="1" t="str">
        <f t="shared" si="9"/>
        <v>Do</v>
      </c>
      <c r="C46" s="2">
        <f t="shared" si="10"/>
        <v>44463</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1504</v>
      </c>
      <c r="W46" s="166" t="str">
        <f t="shared" ca="1" si="15"/>
        <v>:</v>
      </c>
      <c r="X46" s="167">
        <f t="shared" ca="1" si="16"/>
        <v>-1.6370904631912706E-10</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-1503.9999999999973</v>
      </c>
      <c r="AF46" s="9">
        <f t="shared" ca="1" si="7"/>
        <v>-1503.9999999999973</v>
      </c>
      <c r="AG46" s="10">
        <f t="shared" ca="1" si="20"/>
        <v>-1504</v>
      </c>
      <c r="AH46" s="10">
        <f t="shared" ca="1" si="8"/>
        <v>1.6370904631912707E-12</v>
      </c>
      <c r="AI46" s="60"/>
      <c r="AJ46" s="18"/>
      <c r="AK46" s="18"/>
      <c r="AL46" s="18"/>
      <c r="AM46" s="18"/>
    </row>
    <row r="47" spans="1:39" ht="19.95" customHeight="1" x14ac:dyDescent="0.25">
      <c r="A47" s="60"/>
      <c r="B47" s="1" t="str">
        <f t="shared" si="9"/>
        <v>Fr</v>
      </c>
      <c r="C47" s="2">
        <f t="shared" si="10"/>
        <v>44464</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1511</v>
      </c>
      <c r="W47" s="166" t="str">
        <f t="shared" ca="1" si="15"/>
        <v>:</v>
      </c>
      <c r="X47" s="167">
        <f t="shared" ca="1" si="16"/>
        <v>49.999999999831743</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-1511.8333333333305</v>
      </c>
      <c r="AF47" s="9">
        <f t="shared" ca="1" si="7"/>
        <v>-1511.8333333333305</v>
      </c>
      <c r="AG47" s="10">
        <f t="shared" ca="1" si="20"/>
        <v>-1511</v>
      </c>
      <c r="AH47" s="10">
        <f t="shared" ca="1" si="8"/>
        <v>-0.49999999999831746</v>
      </c>
      <c r="AI47" s="60"/>
      <c r="AJ47" s="18"/>
      <c r="AK47" s="18"/>
      <c r="AL47" s="18"/>
      <c r="AM47" s="18"/>
    </row>
    <row r="48" spans="1:39" ht="19.95" customHeight="1" x14ac:dyDescent="0.25">
      <c r="A48" s="60"/>
      <c r="B48" s="1" t="str">
        <f t="shared" si="9"/>
        <v>Sa</v>
      </c>
      <c r="C48" s="2">
        <f t="shared" si="10"/>
        <v>44465</v>
      </c>
      <c r="D48" s="12"/>
      <c r="E48" s="3"/>
      <c r="F48" s="4"/>
      <c r="G48" s="151">
        <f t="shared" si="11"/>
        <v>0</v>
      </c>
      <c r="H48" s="152">
        <f t="shared" ca="1" si="0"/>
        <v>0</v>
      </c>
      <c r="I48" s="152" t="str">
        <f t="shared" ca="1" si="1"/>
        <v xml:space="preserve"> </v>
      </c>
      <c r="J48" s="153" t="str">
        <f t="shared" ca="1" si="2"/>
        <v xml:space="preserve">  </v>
      </c>
      <c r="K48" s="4"/>
      <c r="L48" s="5"/>
      <c r="M48" s="5"/>
      <c r="N48" s="5"/>
      <c r="O48" s="5"/>
      <c r="P48" s="5"/>
      <c r="Q48" s="158" t="str">
        <f t="shared" si="3"/>
        <v/>
      </c>
      <c r="R48" s="159" t="str">
        <f t="shared" si="4"/>
        <v/>
      </c>
      <c r="S48" s="13"/>
      <c r="T48" s="149" t="str">
        <f t="shared" si="12"/>
        <v/>
      </c>
      <c r="U48" s="164" t="str">
        <f t="shared" ca="1" si="13"/>
        <v/>
      </c>
      <c r="V48" s="165" t="str">
        <f t="shared" ca="1" si="14"/>
        <v/>
      </c>
      <c r="W48" s="166" t="str">
        <f t="shared" ca="1" si="15"/>
        <v/>
      </c>
      <c r="X48" s="167" t="str">
        <f t="shared" ca="1" si="16"/>
        <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v>
      </c>
      <c r="AA48" s="6">
        <f t="shared" ca="1" si="5"/>
        <v>0</v>
      </c>
      <c r="AB48" s="7">
        <f t="shared" si="17"/>
        <v>0</v>
      </c>
      <c r="AC48" s="11">
        <f t="shared" si="6"/>
        <v>0</v>
      </c>
      <c r="AD48" s="8">
        <f t="shared" si="18"/>
        <v>0</v>
      </c>
      <c r="AE48" s="8">
        <f t="shared" ca="1" si="19"/>
        <v>-1511.8333333333305</v>
      </c>
      <c r="AF48" s="9">
        <f t="shared" ca="1" si="7"/>
        <v>-1511.8333333333305</v>
      </c>
      <c r="AG48" s="10">
        <f t="shared" ca="1" si="20"/>
        <v>-1511</v>
      </c>
      <c r="AH48" s="10">
        <f t="shared" ca="1" si="8"/>
        <v>-0.49999999999831746</v>
      </c>
      <c r="AI48" s="60"/>
      <c r="AJ48" s="18"/>
      <c r="AK48" s="18"/>
      <c r="AL48" s="18"/>
      <c r="AM48" s="18"/>
    </row>
    <row r="49" spans="1:39" ht="19.95" customHeight="1" x14ac:dyDescent="0.25">
      <c r="A49" s="60"/>
      <c r="B49" s="1" t="str">
        <f t="shared" si="9"/>
        <v>So</v>
      </c>
      <c r="C49" s="2">
        <f t="shared" si="10"/>
        <v>44466</v>
      </c>
      <c r="D49" s="12"/>
      <c r="E49" s="3"/>
      <c r="F49" s="4"/>
      <c r="G49" s="151">
        <f t="shared" si="11"/>
        <v>0</v>
      </c>
      <c r="H49" s="152">
        <f t="shared" ca="1" si="0"/>
        <v>0</v>
      </c>
      <c r="I49" s="152" t="str">
        <f t="shared" ca="1" si="1"/>
        <v xml:space="preserve"> </v>
      </c>
      <c r="J49" s="153" t="str">
        <f t="shared" ca="1" si="2"/>
        <v xml:space="preserve">  </v>
      </c>
      <c r="K49" s="4"/>
      <c r="L49" s="5"/>
      <c r="M49" s="5"/>
      <c r="N49" s="5"/>
      <c r="O49" s="5"/>
      <c r="P49" s="5"/>
      <c r="Q49" s="158" t="str">
        <f t="shared" si="3"/>
        <v/>
      </c>
      <c r="R49" s="159" t="str">
        <f t="shared" si="4"/>
        <v/>
      </c>
      <c r="S49" s="13"/>
      <c r="T49" s="149" t="str">
        <f t="shared" si="12"/>
        <v/>
      </c>
      <c r="U49" s="164" t="str">
        <f t="shared" ca="1" si="13"/>
        <v/>
      </c>
      <c r="V49" s="165" t="str">
        <f t="shared" ca="1" si="14"/>
        <v/>
      </c>
      <c r="W49" s="166" t="str">
        <f t="shared" ca="1" si="15"/>
        <v/>
      </c>
      <c r="X49" s="167" t="str">
        <f t="shared" ca="1" si="16"/>
        <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v>
      </c>
      <c r="AA49" s="6">
        <f t="shared" ca="1" si="5"/>
        <v>0</v>
      </c>
      <c r="AB49" s="7">
        <f t="shared" si="17"/>
        <v>0</v>
      </c>
      <c r="AC49" s="11">
        <f t="shared" si="6"/>
        <v>0</v>
      </c>
      <c r="AD49" s="8">
        <f t="shared" si="18"/>
        <v>0</v>
      </c>
      <c r="AE49" s="8">
        <f t="shared" ca="1" si="19"/>
        <v>-1511.8333333333305</v>
      </c>
      <c r="AF49" s="9">
        <f t="shared" ca="1" si="7"/>
        <v>-1511.8333333333305</v>
      </c>
      <c r="AG49" s="10">
        <f t="shared" ca="1" si="20"/>
        <v>-1511</v>
      </c>
      <c r="AH49" s="10">
        <f t="shared" ca="1" si="8"/>
        <v>-0.49999999999831746</v>
      </c>
      <c r="AI49" s="60"/>
      <c r="AJ49" s="18"/>
      <c r="AK49" s="18"/>
      <c r="AL49" s="18"/>
      <c r="AM49" s="18"/>
    </row>
    <row r="50" spans="1:39" ht="19.95" customHeight="1" x14ac:dyDescent="0.25">
      <c r="A50" s="60"/>
      <c r="B50" s="1" t="str">
        <f t="shared" si="9"/>
        <v>Mo</v>
      </c>
      <c r="C50" s="2">
        <f t="shared" si="10"/>
        <v>44467</v>
      </c>
      <c r="D50" s="12"/>
      <c r="E50" s="3"/>
      <c r="F50" s="4"/>
      <c r="G50" s="151">
        <f t="shared" si="11"/>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2"/>
        <v/>
      </c>
      <c r="U50" s="164" t="str">
        <f t="shared" ca="1" si="13"/>
        <v>-</v>
      </c>
      <c r="V50" s="165">
        <f t="shared" ca="1" si="14"/>
        <v>1519</v>
      </c>
      <c r="W50" s="166" t="str">
        <f t="shared" ca="1" si="15"/>
        <v>:</v>
      </c>
      <c r="X50" s="167">
        <f t="shared" ca="1" si="16"/>
        <v>39.999999999827196</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5"/>
        <v>-7.8333333333333339</v>
      </c>
      <c r="AB50" s="7">
        <f t="shared" si="17"/>
        <v>0</v>
      </c>
      <c r="AC50" s="11">
        <f t="shared" si="6"/>
        <v>0</v>
      </c>
      <c r="AD50" s="8">
        <f t="shared" si="18"/>
        <v>0</v>
      </c>
      <c r="AE50" s="8">
        <f t="shared" ca="1" si="19"/>
        <v>-1519.6666666666638</v>
      </c>
      <c r="AF50" s="9">
        <f t="shared" ca="1" si="7"/>
        <v>-1519.6666666666638</v>
      </c>
      <c r="AG50" s="10">
        <f t="shared" ca="1" si="20"/>
        <v>-1519</v>
      </c>
      <c r="AH50" s="10">
        <f t="shared" ca="1" si="8"/>
        <v>-0.39999999999827196</v>
      </c>
      <c r="AI50" s="60"/>
      <c r="AJ50" s="18"/>
      <c r="AK50" s="18"/>
      <c r="AL50" s="18"/>
      <c r="AM50" s="18"/>
    </row>
    <row r="51" spans="1:39" ht="19.95" customHeight="1" x14ac:dyDescent="0.25">
      <c r="A51" s="60"/>
      <c r="B51" s="1" t="str">
        <f t="shared" si="9"/>
        <v>Di</v>
      </c>
      <c r="C51" s="2">
        <f t="shared" si="10"/>
        <v>44468</v>
      </c>
      <c r="D51" s="12"/>
      <c r="E51" s="3"/>
      <c r="F51" s="4"/>
      <c r="G51" s="151">
        <f t="shared" si="11"/>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2"/>
        <v/>
      </c>
      <c r="U51" s="164" t="str">
        <f t="shared" ca="1" si="13"/>
        <v>-</v>
      </c>
      <c r="V51" s="165">
        <f t="shared" ca="1" si="14"/>
        <v>1527</v>
      </c>
      <c r="W51" s="166" t="str">
        <f t="shared" ca="1" si="15"/>
        <v>:</v>
      </c>
      <c r="X51" s="167">
        <f t="shared" ca="1" si="16"/>
        <v>29.999999999822645</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5"/>
        <v>-7.8333333333333339</v>
      </c>
      <c r="AB51" s="7">
        <f t="shared" si="17"/>
        <v>0</v>
      </c>
      <c r="AC51" s="11">
        <f t="shared" si="6"/>
        <v>0</v>
      </c>
      <c r="AD51" s="8">
        <f t="shared" si="18"/>
        <v>0</v>
      </c>
      <c r="AE51" s="8">
        <f t="shared" ca="1" si="19"/>
        <v>-1527.499999999997</v>
      </c>
      <c r="AF51" s="9">
        <f t="shared" ca="1" si="7"/>
        <v>-1527.499999999997</v>
      </c>
      <c r="AG51" s="10">
        <f t="shared" ca="1" si="20"/>
        <v>-1527</v>
      </c>
      <c r="AH51" s="10">
        <f t="shared" ca="1" si="8"/>
        <v>-0.29999999999822646</v>
      </c>
      <c r="AI51" s="60"/>
      <c r="AJ51" s="18"/>
      <c r="AK51" s="18"/>
      <c r="AL51" s="18"/>
      <c r="AM51" s="18"/>
    </row>
    <row r="52" spans="1:39" ht="19.95" customHeight="1" x14ac:dyDescent="0.25">
      <c r="A52" s="60"/>
      <c r="B52" s="66" t="str">
        <f t="shared" si="9"/>
        <v xml:space="preserve"> </v>
      </c>
      <c r="C52" s="67" t="str">
        <f t="shared" si="10"/>
        <v xml:space="preserve"> </v>
      </c>
      <c r="D52" s="12"/>
      <c r="E52" s="68"/>
      <c r="F52" s="69"/>
      <c r="G52" s="151" t="str">
        <f t="shared" si="11"/>
        <v/>
      </c>
      <c r="H52" s="152" t="str">
        <f t="shared" ca="1" si="0"/>
        <v xml:space="preserve"> </v>
      </c>
      <c r="I52" s="154" t="str">
        <f>IF(C52=" ","",IF(G52=H52," ",IF(G52&gt;H52,"+","-")))</f>
        <v/>
      </c>
      <c r="J52" s="155" t="str">
        <f>IF(C52=" ","",IF(H52=G52,"  ",IF(H52&gt;G52,(H52-G52),(G52-H52))))</f>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t="str">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 xml:space="preserve"> </v>
      </c>
      <c r="AA52" s="6">
        <f t="shared" si="5"/>
        <v>0</v>
      </c>
      <c r="AB52" s="7">
        <f t="shared" si="17"/>
        <v>0</v>
      </c>
      <c r="AC52" s="11">
        <f t="shared" si="6"/>
        <v>0</v>
      </c>
      <c r="AD52" s="8">
        <f t="shared" si="18"/>
        <v>0</v>
      </c>
      <c r="AE52" s="8" t="str">
        <f t="shared" si="19"/>
        <v/>
      </c>
      <c r="AF52" s="9">
        <f t="shared" ca="1" si="7"/>
        <v>-1527.499999999997</v>
      </c>
      <c r="AG52" s="10">
        <f t="shared" ca="1" si="20"/>
        <v>-1527</v>
      </c>
      <c r="AH52" s="10">
        <f t="shared" ca="1" si="8"/>
        <v>-0.29999999999822646</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1527</v>
      </c>
      <c r="W55" s="59" t="s">
        <v>6</v>
      </c>
      <c r="X55" s="57">
        <f ca="1">IF((AH52+X54)&lt;0,((AH52*100+X54)*(-1)),(AH52*100+X54))</f>
        <v>29.999999999822645</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K9FhvpsojrPNwqIVNT2PRU7Y+JtQs2LbM8dm8cvoGqXohcc/XNPevzzMxfD2g04zFeBdIF4Z7soOsOG6/AkZUw==" saltValue="RYv6PsWe70QdhhU0l2Ax+g=="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75" priority="22">
      <formula>OR($B22="Sa",$B22="So")</formula>
    </cfRule>
  </conditionalFormatting>
  <conditionalFormatting sqref="B22:C52">
    <cfRule type="expression" dxfId="74" priority="10">
      <formula>$D22="F"</formula>
    </cfRule>
    <cfRule type="expression" dxfId="73" priority="21">
      <formula>$B22="So"</formula>
    </cfRule>
  </conditionalFormatting>
  <conditionalFormatting sqref="J9">
    <cfRule type="expression" dxfId="72" priority="9">
      <formula>AND($J$9&lt;&gt;0,$E$9="VZ")</formula>
    </cfRule>
    <cfRule type="expression" dxfId="71" priority="13">
      <formula>$E$9&lt;&gt;"TZ"</formula>
    </cfRule>
    <cfRule type="expression" dxfId="70" priority="19">
      <formula>$E$9="TZ"</formula>
    </cfRule>
    <cfRule type="expression" dxfId="69" priority="20">
      <formula>AND($J$9="",$E$9="TZ")</formula>
    </cfRule>
  </conditionalFormatting>
  <conditionalFormatting sqref="U55:X55 B58:B63">
    <cfRule type="expression" dxfId="68" priority="12">
      <formula>AND($E$9&lt;&gt;"TZ",$V$55&gt;40)</formula>
    </cfRule>
    <cfRule type="expression" dxfId="67" priority="18">
      <formula>AND($E$9="TZ",$V$55&gt;$AA$14*24)</formula>
    </cfRule>
  </conditionalFormatting>
  <conditionalFormatting sqref="D15">
    <cfRule type="expression" dxfId="66" priority="17">
      <formula>$E$9="TZ"</formula>
    </cfRule>
  </conditionalFormatting>
  <conditionalFormatting sqref="G15:L15">
    <cfRule type="expression" dxfId="65" priority="14">
      <formula>$D$15="x"</formula>
    </cfRule>
    <cfRule type="expression" dxfId="64" priority="15">
      <formula>AND($D$15="x",G13&lt;&gt;"x",G15&lt;&gt;"")</formula>
    </cfRule>
    <cfRule type="expression" dxfId="63" priority="16">
      <formula>$D$15&lt;&gt;"x"</formula>
    </cfRule>
  </conditionalFormatting>
  <conditionalFormatting sqref="G13:L13">
    <cfRule type="expression" dxfId="62" priority="11">
      <formula>$E$9="TZ"</formula>
    </cfRule>
  </conditionalFormatting>
  <conditionalFormatting sqref="M14:M15">
    <cfRule type="expression" dxfId="61" priority="23">
      <formula>IF($D$15="x",$M$15&lt;&gt;($J$9))</formula>
    </cfRule>
  </conditionalFormatting>
  <conditionalFormatting sqref="O22:P52">
    <cfRule type="expression" dxfId="60" priority="8">
      <formula>OR($B22="Sa",$B22="So")</formula>
    </cfRule>
  </conditionalFormatting>
  <conditionalFormatting sqref="U6:X6">
    <cfRule type="expression" dxfId="59" priority="7">
      <formula>$U$6="-"</formula>
    </cfRule>
  </conditionalFormatting>
  <conditionalFormatting sqref="T22:T52">
    <cfRule type="expression" dxfId="58" priority="5">
      <formula>OR($B22="Sa",$B22="So")</formula>
    </cfRule>
  </conditionalFormatting>
  <conditionalFormatting sqref="D22:D52">
    <cfRule type="expression" dxfId="57" priority="1">
      <formula>OR($B22="Sa",$B22="So")</formula>
    </cfRule>
  </conditionalFormatting>
  <dataValidations count="22">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900-000000000000}">
      <formula1>"VZ,TZ,Schicht"</formula1>
    </dataValidation>
    <dataValidation allowBlank="1" showInputMessage="1" showErrorMessage="1" promptTitle="Bemerkungen" prompt="Raum für eigene Bemerkungen_x000a_zB. Sitzung AG, Freizeitausgleich (FZA), mobile Office...." sqref="S21:T21" xr:uid="{00000000-0002-0000-0900-000001000000}"/>
    <dataValidation allowBlank="1" showInputMessage="1" showErrorMessage="1" promptTitle="Diff." prompt="Berechnet die Differenz zwischen_x000a_Anwesenheitszeit und Sollarbeitszeit" sqref="I21" xr:uid="{00000000-0002-0000-0900-000002000000}"/>
    <dataValidation allowBlank="1" showInputMessage="1" showErrorMessage="1" promptTitle="Aufrechnung" prompt="Ergebnis der Sollarbeitszeit zur_x000a_tatsächlichen Arbeitszeit" sqref="U21" xr:uid="{00000000-0002-0000-0900-000003000000}"/>
    <dataValidation allowBlank="1" showInputMessage="1" showErrorMessage="1" promptTitle="Soll Pause" prompt="&gt;6 Std. mind. 30 Min. Pause_x000a_&gt;9 Std. mind. 45 Min. Pause_x000a_autom. Abgleich für die Aufrechnung" sqref="Q21" xr:uid="{00000000-0002-0000-0900-000004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900-000005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900-000006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900-000007000000}"/>
    <dataValidation allowBlank="1" showInputMessage="1" showErrorMessage="1" promptTitle="Unterbrechung" prompt="Beginn und Ende einer Arbeitsunterbrechung_x000a_im Format z.B. _x000a_12:00   12:30 _x000a_eingeben_x000a__x000a__x000a_" sqref="K21:M21" xr:uid="{00000000-0002-0000-0900-000008000000}"/>
    <dataValidation type="time" errorStyle="warning" allowBlank="1" showInputMessage="1" showErrorMessage="1" errorTitle="Arbeitsbeginn" error="Die Eingabe muss im Zeitformat_x000a_00:00 erfolgen._x000a__x000a_Zeiten vor 6:00 Uhr _x000a_bleiben unberücksichtigt" sqref="E22:E52" xr:uid="{00000000-0002-0000-0900-000009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900-00000A000000}">
      <formula1>0.25</formula1>
      <formula2>0.833333333333333</formula2>
    </dataValidation>
    <dataValidation allowBlank="1" showInputMessage="1" showErrorMessage="1" promptTitle="Sollarbeitszeit" prompt="Sollarbeitzeit ohne Berücksichtigung der Sonderfreizeiten" sqref="Z21:Z52" xr:uid="{00000000-0002-0000-0900-00000B000000}"/>
    <dataValidation allowBlank="1" showInputMessage="1" showErrorMessage="1" promptTitle="Anwesenheitszeit" prompt="Bitte geben Sie die Anwesenheitszeit_x000a_im Format Stunden : Minuten ein" sqref="E21:G21" xr:uid="{00000000-0002-0000-0900-00000C000000}"/>
    <dataValidation allowBlank="1" showInputMessage="1" showErrorMessage="1" promptTitle="Sollarbeitszeit" prompt="Die Werte werden gesetzt_x000a_Bitte geben Sie unter&quot;Status&quot; und &quot;TZ / VZ&quot; die zutreffenden Werte ein" sqref="H21:H52" xr:uid="{00000000-0002-0000-0900-00000D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900-00000E000000}"/>
    <dataValidation allowBlank="1" showInputMessage="1" showErrorMessage="1" promptTitle="Status" prompt="klicken Sie auf die blau markierte Zelle und wählen Sie anhand der Liste aus" sqref="B8 E8" xr:uid="{00000000-0002-0000-0900-00000F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900-000010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900-000011000000}"/>
    <dataValidation type="list" allowBlank="1" showInputMessage="1" showErrorMessage="1" sqref="S9:W9" xr:uid="{00000000-0002-0000-0900-000012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900-000013000000}">
      <formula1>"x,X"</formula1>
    </dataValidation>
    <dataValidation allowBlank="1" showErrorMessage="1" sqref="B9:C9" xr:uid="{00000000-0002-0000-09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9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DATE(Stammdaten!C6,10,1)</f>
        <v>44469</v>
      </c>
      <c r="K6" s="226"/>
      <c r="L6" s="226"/>
      <c r="M6" s="226"/>
      <c r="N6" s="226"/>
      <c r="O6" s="23"/>
      <c r="P6" s="23"/>
      <c r="Q6" s="23"/>
      <c r="R6" s="23"/>
      <c r="S6" s="229"/>
      <c r="T6" s="230"/>
      <c r="U6" s="147" t="str">
        <f ca="1">IF('9'!$AF$52&lt;0,"-","+")</f>
        <v>-</v>
      </c>
      <c r="V6" s="144">
        <f ca="1">'9'!$V$55</f>
        <v>1527</v>
      </c>
      <c r="W6" s="145" t="s">
        <v>6</v>
      </c>
      <c r="X6" s="146">
        <f ca="1">'9'!$X$55</f>
        <v>29.999999999822645</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23</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0.29999999999822646</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-1527.499999999997</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Mi</v>
      </c>
      <c r="C22" s="2">
        <f>DATE(Stammdaten!C6,MONTH(J6),1)</f>
        <v>44469</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1535</v>
      </c>
      <c r="W22" s="166" t="str">
        <f ca="1">IF(OR(Z22&gt;0,AND(Z22=0,T22&lt;&gt;"")),IF(AE22="","",":"),"")</f>
        <v>:</v>
      </c>
      <c r="X22" s="167">
        <f ca="1">IF(OR(Z22&gt;0,AND(Z22=0,T22&lt;&gt;"")),IF(AE22="","",IF(AF22&gt;0,PRODUCT(AH22,100),PRODUCT(AH22,-100))),"")</f>
        <v>19.999999999818101</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-1535.3333333333303</v>
      </c>
      <c r="AF22" s="9">
        <f t="shared" ref="AF22:AF52" ca="1" si="7">SUM(AF21,AA22,AD22)</f>
        <v>-1535.3333333333303</v>
      </c>
      <c r="AG22" s="10">
        <f ca="1">ROUNDDOWN(ROUND(AF22,2),0)</f>
        <v>-1535</v>
      </c>
      <c r="AH22" s="10">
        <f t="shared" ref="AH22:AH52" ca="1" si="8">SUM(AF22-AG22)/100*60</f>
        <v>-0.19999999999818099</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Do</v>
      </c>
      <c r="C23" s="2">
        <f t="shared" ref="C23:C52" si="10">IF(C22=" "," ",IF(MONTH(C22+1)&lt;&gt;MONTH(C22)," ",C22+1))</f>
        <v>44470</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1543</v>
      </c>
      <c r="W23" s="166" t="str">
        <f t="shared" ref="W23:W52" ca="1" si="15">IF(OR(Z23&gt;0,AND(Z23=0,T23&lt;&gt;"")),IF(AE23="","",":"),"")</f>
        <v>:</v>
      </c>
      <c r="X23" s="167">
        <f t="shared" ref="X23:X52" ca="1" si="16">IF(OR(Z23&gt;0,AND(Z23=0,T23&lt;&gt;"")),IF(AE23="","",IF(AF23&gt;0,PRODUCT(AH23,100),PRODUCT(AH23,-100))),"")</f>
        <v>9.9999999998135536</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-1543.1666666666636</v>
      </c>
      <c r="AF23" s="9">
        <f ca="1">SUM(AF22,AA23,AD23)</f>
        <v>-1543.1666666666636</v>
      </c>
      <c r="AG23" s="10">
        <f t="shared" ref="AG23:AG52" ca="1" si="20">ROUNDDOWN(ROUND(AF23,2),0)</f>
        <v>-1543</v>
      </c>
      <c r="AH23" s="10">
        <f t="shared" ca="1" si="8"/>
        <v>-9.9999999998135539E-2</v>
      </c>
      <c r="AI23" s="60"/>
      <c r="AJ23" s="18"/>
      <c r="AK23" s="18"/>
      <c r="AL23" s="18"/>
      <c r="AM23" s="18"/>
    </row>
    <row r="24" spans="1:39" ht="19.95" customHeight="1" x14ac:dyDescent="0.25">
      <c r="A24" s="60"/>
      <c r="B24" s="1" t="str">
        <f t="shared" si="9"/>
        <v>Fr</v>
      </c>
      <c r="C24" s="2">
        <f t="shared" si="10"/>
        <v>44471</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1551</v>
      </c>
      <c r="W24" s="166" t="str">
        <f t="shared" ca="1" si="15"/>
        <v>:</v>
      </c>
      <c r="X24" s="167">
        <f t="shared" ca="1" si="16"/>
        <v>-1.9099388737231493E-10</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-1550.9999999999968</v>
      </c>
      <c r="AF24" s="9">
        <f t="shared" ca="1" si="7"/>
        <v>-1550.9999999999968</v>
      </c>
      <c r="AG24" s="10">
        <f t="shared" ca="1" si="20"/>
        <v>-1551</v>
      </c>
      <c r="AH24" s="10">
        <f t="shared" ca="1" si="8"/>
        <v>1.9099388737231494E-12</v>
      </c>
      <c r="AI24" s="60"/>
      <c r="AJ24" s="18"/>
      <c r="AK24" s="18"/>
      <c r="AL24" s="18"/>
      <c r="AM24" s="18"/>
    </row>
    <row r="25" spans="1:39" ht="19.95" customHeight="1" x14ac:dyDescent="0.25">
      <c r="A25" s="60"/>
      <c r="B25" s="1" t="str">
        <f t="shared" si="9"/>
        <v>Sa</v>
      </c>
      <c r="C25" s="2">
        <f t="shared" si="10"/>
        <v>44472</v>
      </c>
      <c r="D25" s="12"/>
      <c r="E25" s="3"/>
      <c r="F25" s="4"/>
      <c r="G25" s="151">
        <f t="shared" si="11"/>
        <v>0</v>
      </c>
      <c r="H25" s="152">
        <f t="shared" ca="1" si="0"/>
        <v>0</v>
      </c>
      <c r="I25" s="152" t="str">
        <f t="shared" ca="1" si="1"/>
        <v xml:space="preserve"> </v>
      </c>
      <c r="J25" s="153" t="str">
        <f t="shared" ca="1" si="2"/>
        <v xml:space="preserve">  </v>
      </c>
      <c r="K25" s="4"/>
      <c r="L25" s="5"/>
      <c r="M25" s="39"/>
      <c r="N25" s="39"/>
      <c r="O25" s="39"/>
      <c r="P25" s="39"/>
      <c r="Q25" s="156" t="str">
        <f t="shared" si="3"/>
        <v/>
      </c>
      <c r="R25" s="157" t="str">
        <f t="shared" si="4"/>
        <v/>
      </c>
      <c r="S25" s="13"/>
      <c r="T25" s="149" t="str">
        <f t="shared" si="12"/>
        <v/>
      </c>
      <c r="U25" s="164" t="str">
        <f t="shared" ca="1" si="13"/>
        <v/>
      </c>
      <c r="V25" s="165" t="str">
        <f t="shared" ca="1" si="14"/>
        <v/>
      </c>
      <c r="W25" s="166" t="str">
        <f t="shared" ca="1" si="15"/>
        <v/>
      </c>
      <c r="X25" s="167" t="str">
        <f t="shared" ca="1" si="16"/>
        <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v>
      </c>
      <c r="AA25" s="6">
        <f t="shared" ca="1" si="5"/>
        <v>0</v>
      </c>
      <c r="AB25" s="7">
        <f t="shared" si="17"/>
        <v>0</v>
      </c>
      <c r="AC25" s="11">
        <f t="shared" si="6"/>
        <v>0</v>
      </c>
      <c r="AD25" s="8">
        <f t="shared" si="18"/>
        <v>0</v>
      </c>
      <c r="AE25" s="8">
        <f t="shared" ca="1" si="19"/>
        <v>-1550.9999999999968</v>
      </c>
      <c r="AF25" s="9">
        <f t="shared" ca="1" si="7"/>
        <v>-1550.9999999999968</v>
      </c>
      <c r="AG25" s="10">
        <f t="shared" ca="1" si="20"/>
        <v>-1551</v>
      </c>
      <c r="AH25" s="10">
        <f t="shared" ca="1" si="8"/>
        <v>1.9099388737231494E-12</v>
      </c>
      <c r="AI25" s="60"/>
      <c r="AJ25" s="18"/>
      <c r="AK25" s="18"/>
      <c r="AL25" s="18"/>
      <c r="AM25" s="18"/>
    </row>
    <row r="26" spans="1:39" ht="19.95" customHeight="1" x14ac:dyDescent="0.25">
      <c r="A26" s="60"/>
      <c r="B26" s="1" t="str">
        <f t="shared" si="9"/>
        <v>So</v>
      </c>
      <c r="C26" s="2">
        <f t="shared" si="10"/>
        <v>44473</v>
      </c>
      <c r="D26" s="12"/>
      <c r="E26" s="3"/>
      <c r="F26" s="4"/>
      <c r="G26" s="151">
        <f t="shared" si="11"/>
        <v>0</v>
      </c>
      <c r="H26" s="152">
        <f t="shared" ca="1" si="0"/>
        <v>0</v>
      </c>
      <c r="I26" s="152" t="str">
        <f t="shared" ca="1" si="1"/>
        <v xml:space="preserve"> </v>
      </c>
      <c r="J26" s="153" t="str">
        <f t="shared" ca="1" si="2"/>
        <v xml:space="preserve">  </v>
      </c>
      <c r="K26" s="4"/>
      <c r="L26" s="5"/>
      <c r="M26" s="39"/>
      <c r="N26" s="39"/>
      <c r="O26" s="39"/>
      <c r="P26" s="39"/>
      <c r="Q26" s="156" t="str">
        <f t="shared" si="3"/>
        <v/>
      </c>
      <c r="R26" s="157" t="str">
        <f t="shared" si="4"/>
        <v/>
      </c>
      <c r="S26" s="13"/>
      <c r="T26" s="149" t="str">
        <f t="shared" si="12"/>
        <v/>
      </c>
      <c r="U26" s="164" t="str">
        <f t="shared" ca="1" si="13"/>
        <v/>
      </c>
      <c r="V26" s="165" t="str">
        <f t="shared" ca="1" si="14"/>
        <v/>
      </c>
      <c r="W26" s="166" t="str">
        <f t="shared" ca="1" si="15"/>
        <v/>
      </c>
      <c r="X26" s="167" t="str">
        <f t="shared" ca="1" si="16"/>
        <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v>
      </c>
      <c r="AA26" s="6">
        <f t="shared" ca="1" si="5"/>
        <v>0</v>
      </c>
      <c r="AB26" s="7">
        <f t="shared" si="17"/>
        <v>0</v>
      </c>
      <c r="AC26" s="11">
        <f t="shared" si="6"/>
        <v>0</v>
      </c>
      <c r="AD26" s="8">
        <f t="shared" si="18"/>
        <v>0</v>
      </c>
      <c r="AE26" s="8">
        <f t="shared" ca="1" si="19"/>
        <v>-1550.9999999999968</v>
      </c>
      <c r="AF26" s="9">
        <f t="shared" ca="1" si="7"/>
        <v>-1550.9999999999968</v>
      </c>
      <c r="AG26" s="10">
        <f t="shared" ca="1" si="20"/>
        <v>-1551</v>
      </c>
      <c r="AH26" s="10">
        <f t="shared" ca="1" si="8"/>
        <v>1.9099388737231494E-12</v>
      </c>
      <c r="AI26" s="60"/>
      <c r="AJ26" s="18"/>
      <c r="AK26" s="18"/>
      <c r="AL26" s="18"/>
      <c r="AM26" s="18"/>
    </row>
    <row r="27" spans="1:39" ht="19.95" customHeight="1" x14ac:dyDescent="0.25">
      <c r="A27" s="60"/>
      <c r="B27" s="1" t="str">
        <f t="shared" si="9"/>
        <v>Mo</v>
      </c>
      <c r="C27" s="2">
        <f t="shared" si="10"/>
        <v>44474</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1558</v>
      </c>
      <c r="W27" s="166" t="str">
        <f t="shared" ca="1" si="15"/>
        <v>:</v>
      </c>
      <c r="X27" s="167">
        <f t="shared" ca="1" si="16"/>
        <v>49.999999999804459</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-1558.8333333333301</v>
      </c>
      <c r="AF27" s="9">
        <f t="shared" ca="1" si="7"/>
        <v>-1558.8333333333301</v>
      </c>
      <c r="AG27" s="10">
        <f t="shared" ca="1" si="20"/>
        <v>-1558</v>
      </c>
      <c r="AH27" s="10">
        <f t="shared" ca="1" si="8"/>
        <v>-0.49999999999804456</v>
      </c>
      <c r="AI27" s="60"/>
      <c r="AJ27" s="18"/>
      <c r="AK27" s="18"/>
      <c r="AL27" s="18"/>
      <c r="AM27" s="18"/>
    </row>
    <row r="28" spans="1:39" ht="19.95" customHeight="1" x14ac:dyDescent="0.25">
      <c r="A28" s="60"/>
      <c r="B28" s="1" t="str">
        <f t="shared" si="9"/>
        <v>Di</v>
      </c>
      <c r="C28" s="2">
        <f t="shared" si="10"/>
        <v>44475</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1566</v>
      </c>
      <c r="W28" s="166" t="str">
        <f t="shared" ca="1" si="15"/>
        <v>:</v>
      </c>
      <c r="X28" s="167">
        <f t="shared" ca="1" si="16"/>
        <v>39.999999999799911</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-1566.6666666666633</v>
      </c>
      <c r="AF28" s="9">
        <f t="shared" ca="1" si="7"/>
        <v>-1566.6666666666633</v>
      </c>
      <c r="AG28" s="10">
        <f t="shared" ca="1" si="20"/>
        <v>-1566</v>
      </c>
      <c r="AH28" s="10">
        <f t="shared" ca="1" si="8"/>
        <v>-0.39999999999799912</v>
      </c>
      <c r="AI28" s="60"/>
      <c r="AJ28" s="18"/>
      <c r="AK28" s="18"/>
      <c r="AL28" s="18"/>
      <c r="AM28" s="18"/>
    </row>
    <row r="29" spans="1:39" ht="19.95" customHeight="1" x14ac:dyDescent="0.25">
      <c r="A29" s="60"/>
      <c r="B29" s="1" t="str">
        <f t="shared" si="9"/>
        <v>Mi</v>
      </c>
      <c r="C29" s="2">
        <f t="shared" si="10"/>
        <v>44476</v>
      </c>
      <c r="D29" s="12"/>
      <c r="E29" s="3"/>
      <c r="F29" s="4"/>
      <c r="G29" s="151">
        <f t="shared" si="11"/>
        <v>0</v>
      </c>
      <c r="H29" s="152">
        <f t="shared" ca="1" si="0"/>
        <v>0.3263888888888889</v>
      </c>
      <c r="I29" s="152" t="str">
        <f t="shared" ca="1" si="1"/>
        <v>-</v>
      </c>
      <c r="J29" s="153">
        <f t="shared" ca="1" si="2"/>
        <v>0.3263888888888889</v>
      </c>
      <c r="K29" s="4"/>
      <c r="L29" s="5"/>
      <c r="M29" s="5"/>
      <c r="N29" s="5"/>
      <c r="O29" s="5"/>
      <c r="P29" s="5"/>
      <c r="Q29" s="158" t="str">
        <f t="shared" si="3"/>
        <v/>
      </c>
      <c r="R29" s="159" t="str">
        <f t="shared" si="4"/>
        <v/>
      </c>
      <c r="S29" s="13"/>
      <c r="T29" s="149" t="str">
        <f t="shared" si="12"/>
        <v/>
      </c>
      <c r="U29" s="164" t="str">
        <f t="shared" ca="1" si="13"/>
        <v>-</v>
      </c>
      <c r="V29" s="165">
        <f t="shared" ca="1" si="14"/>
        <v>1574</v>
      </c>
      <c r="W29" s="166" t="str">
        <f t="shared" ca="1" si="15"/>
        <v>:</v>
      </c>
      <c r="X29" s="167">
        <f t="shared" ca="1" si="16"/>
        <v>29.999999999795364</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0.3263888888888889</v>
      </c>
      <c r="AA29" s="6">
        <f t="shared" ca="1" si="5"/>
        <v>-7.8333333333333339</v>
      </c>
      <c r="AB29" s="7">
        <f t="shared" si="17"/>
        <v>0</v>
      </c>
      <c r="AC29" s="11">
        <f t="shared" si="6"/>
        <v>0</v>
      </c>
      <c r="AD29" s="8">
        <f t="shared" si="18"/>
        <v>0</v>
      </c>
      <c r="AE29" s="8">
        <f t="shared" ca="1" si="19"/>
        <v>-1574.4999999999966</v>
      </c>
      <c r="AF29" s="9">
        <f t="shared" ca="1" si="7"/>
        <v>-1574.4999999999966</v>
      </c>
      <c r="AG29" s="10">
        <f t="shared" ca="1" si="20"/>
        <v>-1574</v>
      </c>
      <c r="AH29" s="10">
        <f t="shared" ca="1" si="8"/>
        <v>-0.29999999999795363</v>
      </c>
      <c r="AI29" s="60"/>
      <c r="AJ29" s="18"/>
      <c r="AK29" s="18"/>
      <c r="AL29" s="18"/>
      <c r="AM29" s="18"/>
    </row>
    <row r="30" spans="1:39" ht="19.95" customHeight="1" x14ac:dyDescent="0.25">
      <c r="A30" s="60"/>
      <c r="B30" s="1" t="str">
        <f t="shared" si="9"/>
        <v>Do</v>
      </c>
      <c r="C30" s="2">
        <f t="shared" si="10"/>
        <v>44477</v>
      </c>
      <c r="D30" s="12"/>
      <c r="E30" s="3"/>
      <c r="F30" s="4"/>
      <c r="G30" s="151">
        <f t="shared" si="11"/>
        <v>0</v>
      </c>
      <c r="H30" s="152">
        <f t="shared" ca="1" si="0"/>
        <v>0.3263888888888889</v>
      </c>
      <c r="I30" s="152" t="str">
        <f t="shared" ca="1" si="1"/>
        <v>-</v>
      </c>
      <c r="J30" s="153">
        <f t="shared" ca="1" si="2"/>
        <v>0.3263888888888889</v>
      </c>
      <c r="K30" s="4"/>
      <c r="L30" s="5"/>
      <c r="M30" s="5"/>
      <c r="N30" s="5"/>
      <c r="O30" s="5"/>
      <c r="P30" s="5"/>
      <c r="Q30" s="158" t="str">
        <f t="shared" si="3"/>
        <v/>
      </c>
      <c r="R30" s="159" t="str">
        <f t="shared" si="4"/>
        <v/>
      </c>
      <c r="S30" s="13"/>
      <c r="T30" s="149" t="str">
        <f t="shared" si="12"/>
        <v/>
      </c>
      <c r="U30" s="164" t="str">
        <f t="shared" ca="1" si="13"/>
        <v>-</v>
      </c>
      <c r="V30" s="165">
        <f t="shared" ca="1" si="14"/>
        <v>1582</v>
      </c>
      <c r="W30" s="166" t="str">
        <f t="shared" ca="1" si="15"/>
        <v>:</v>
      </c>
      <c r="X30" s="167">
        <f t="shared" ca="1" si="16"/>
        <v>19.99999999979082</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0.3263888888888889</v>
      </c>
      <c r="AA30" s="6">
        <f t="shared" ca="1" si="5"/>
        <v>-7.8333333333333339</v>
      </c>
      <c r="AB30" s="7">
        <f t="shared" si="17"/>
        <v>0</v>
      </c>
      <c r="AC30" s="11">
        <f t="shared" si="6"/>
        <v>0</v>
      </c>
      <c r="AD30" s="8">
        <f t="shared" si="18"/>
        <v>0</v>
      </c>
      <c r="AE30" s="8">
        <f t="shared" ca="1" si="19"/>
        <v>-1582.3333333333298</v>
      </c>
      <c r="AF30" s="9">
        <f t="shared" ca="1" si="7"/>
        <v>-1582.3333333333298</v>
      </c>
      <c r="AG30" s="10">
        <f t="shared" ca="1" si="20"/>
        <v>-1582</v>
      </c>
      <c r="AH30" s="10">
        <f t="shared" ca="1" si="8"/>
        <v>-0.19999999999790818</v>
      </c>
      <c r="AI30" s="60"/>
      <c r="AJ30" s="18"/>
      <c r="AK30" s="18"/>
      <c r="AL30" s="18"/>
      <c r="AM30" s="18"/>
    </row>
    <row r="31" spans="1:39" ht="19.95" customHeight="1" x14ac:dyDescent="0.25">
      <c r="A31" s="60"/>
      <c r="B31" s="1" t="str">
        <f t="shared" si="9"/>
        <v>Fr</v>
      </c>
      <c r="C31" s="2">
        <f t="shared" si="10"/>
        <v>44478</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1590</v>
      </c>
      <c r="W31" s="166" t="str">
        <f t="shared" ca="1" si="15"/>
        <v>:</v>
      </c>
      <c r="X31" s="167">
        <f t="shared" ca="1" si="16"/>
        <v>9.9999999997862687</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-1590.1666666666631</v>
      </c>
      <c r="AF31" s="9">
        <f t="shared" ca="1" si="7"/>
        <v>-1590.1666666666631</v>
      </c>
      <c r="AG31" s="10">
        <f t="shared" ca="1" si="20"/>
        <v>-1590</v>
      </c>
      <c r="AH31" s="10">
        <f t="shared" ca="1" si="8"/>
        <v>-9.9999999997862687E-2</v>
      </c>
      <c r="AI31" s="60"/>
      <c r="AJ31" s="18"/>
      <c r="AK31" s="33"/>
      <c r="AL31" s="18"/>
      <c r="AM31" s="18"/>
    </row>
    <row r="32" spans="1:39" ht="19.95" customHeight="1" x14ac:dyDescent="0.25">
      <c r="A32" s="60"/>
      <c r="B32" s="1" t="str">
        <f t="shared" si="9"/>
        <v>Sa</v>
      </c>
      <c r="C32" s="2">
        <f t="shared" si="10"/>
        <v>44479</v>
      </c>
      <c r="D32" s="12"/>
      <c r="E32" s="3"/>
      <c r="F32" s="4"/>
      <c r="G32" s="151">
        <f t="shared" si="11"/>
        <v>0</v>
      </c>
      <c r="H32" s="152">
        <f t="shared" ca="1" si="0"/>
        <v>0</v>
      </c>
      <c r="I32" s="152" t="str">
        <f t="shared" ca="1" si="1"/>
        <v xml:space="preserve"> </v>
      </c>
      <c r="J32" s="153" t="str">
        <f t="shared" ca="1" si="2"/>
        <v xml:space="preserve">  </v>
      </c>
      <c r="K32" s="4"/>
      <c r="L32" s="5"/>
      <c r="M32" s="5"/>
      <c r="N32" s="5"/>
      <c r="O32" s="5"/>
      <c r="P32" s="5"/>
      <c r="Q32" s="158" t="str">
        <f t="shared" si="3"/>
        <v/>
      </c>
      <c r="R32" s="159" t="str">
        <f t="shared" si="4"/>
        <v/>
      </c>
      <c r="S32" s="13"/>
      <c r="T32" s="149" t="str">
        <f t="shared" si="12"/>
        <v/>
      </c>
      <c r="U32" s="164" t="str">
        <f t="shared" ca="1" si="13"/>
        <v/>
      </c>
      <c r="V32" s="165" t="str">
        <f t="shared" ca="1" si="14"/>
        <v/>
      </c>
      <c r="W32" s="166" t="str">
        <f t="shared" ca="1" si="15"/>
        <v/>
      </c>
      <c r="X32" s="167" t="str">
        <f t="shared" ca="1" si="16"/>
        <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v>
      </c>
      <c r="AA32" s="6">
        <f t="shared" ca="1" si="5"/>
        <v>0</v>
      </c>
      <c r="AB32" s="7">
        <f t="shared" si="17"/>
        <v>0</v>
      </c>
      <c r="AC32" s="11">
        <f t="shared" si="6"/>
        <v>0</v>
      </c>
      <c r="AD32" s="8">
        <f t="shared" si="18"/>
        <v>0</v>
      </c>
      <c r="AE32" s="8">
        <f t="shared" ca="1" si="19"/>
        <v>-1590.1666666666631</v>
      </c>
      <c r="AF32" s="9">
        <f t="shared" ca="1" si="7"/>
        <v>-1590.1666666666631</v>
      </c>
      <c r="AG32" s="10">
        <f t="shared" ca="1" si="20"/>
        <v>-1590</v>
      </c>
      <c r="AH32" s="10">
        <f t="shared" ca="1" si="8"/>
        <v>-9.9999999997862687E-2</v>
      </c>
      <c r="AI32" s="60"/>
      <c r="AJ32" s="18"/>
      <c r="AK32" s="18"/>
      <c r="AL32" s="18"/>
      <c r="AM32" s="18"/>
    </row>
    <row r="33" spans="1:39" ht="19.95" customHeight="1" x14ac:dyDescent="0.25">
      <c r="A33" s="60"/>
      <c r="B33" s="1" t="str">
        <f t="shared" si="9"/>
        <v>So</v>
      </c>
      <c r="C33" s="2">
        <f t="shared" si="10"/>
        <v>44480</v>
      </c>
      <c r="D33" s="12"/>
      <c r="E33" s="3"/>
      <c r="F33" s="4"/>
      <c r="G33" s="151">
        <f t="shared" si="11"/>
        <v>0</v>
      </c>
      <c r="H33" s="152">
        <f t="shared" ca="1" si="0"/>
        <v>0</v>
      </c>
      <c r="I33" s="152" t="str">
        <f t="shared" ca="1" si="1"/>
        <v xml:space="preserve"> </v>
      </c>
      <c r="J33" s="153" t="str">
        <f t="shared" ca="1" si="2"/>
        <v xml:space="preserve">  </v>
      </c>
      <c r="K33" s="4"/>
      <c r="L33" s="5"/>
      <c r="M33" s="5"/>
      <c r="N33" s="5"/>
      <c r="O33" s="5"/>
      <c r="P33" s="5"/>
      <c r="Q33" s="158" t="str">
        <f t="shared" si="3"/>
        <v/>
      </c>
      <c r="R33" s="159" t="str">
        <f t="shared" si="4"/>
        <v/>
      </c>
      <c r="S33" s="13"/>
      <c r="T33" s="149" t="str">
        <f t="shared" si="12"/>
        <v/>
      </c>
      <c r="U33" s="164" t="str">
        <f t="shared" ca="1" si="13"/>
        <v/>
      </c>
      <c r="V33" s="165" t="str">
        <f t="shared" ca="1" si="14"/>
        <v/>
      </c>
      <c r="W33" s="166" t="str">
        <f t="shared" ca="1" si="15"/>
        <v/>
      </c>
      <c r="X33" s="167" t="str">
        <f t="shared" ca="1" si="16"/>
        <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v>
      </c>
      <c r="AA33" s="6">
        <f t="shared" ca="1" si="5"/>
        <v>0</v>
      </c>
      <c r="AB33" s="7">
        <f t="shared" si="17"/>
        <v>0</v>
      </c>
      <c r="AC33" s="11">
        <f t="shared" si="6"/>
        <v>0</v>
      </c>
      <c r="AD33" s="8">
        <f t="shared" si="18"/>
        <v>0</v>
      </c>
      <c r="AE33" s="8">
        <f t="shared" ca="1" si="19"/>
        <v>-1590.1666666666631</v>
      </c>
      <c r="AF33" s="9">
        <f t="shared" ca="1" si="7"/>
        <v>-1590.1666666666631</v>
      </c>
      <c r="AG33" s="10">
        <f t="shared" ca="1" si="20"/>
        <v>-1590</v>
      </c>
      <c r="AH33" s="10">
        <f t="shared" ca="1" si="8"/>
        <v>-9.9999999997862687E-2</v>
      </c>
      <c r="AI33" s="60"/>
      <c r="AJ33" s="18"/>
      <c r="AK33" s="18"/>
      <c r="AL33" s="18"/>
      <c r="AM33" s="18"/>
    </row>
    <row r="34" spans="1:39" ht="19.95" customHeight="1" x14ac:dyDescent="0.25">
      <c r="A34" s="60"/>
      <c r="B34" s="1" t="str">
        <f t="shared" si="9"/>
        <v>Mo</v>
      </c>
      <c r="C34" s="2">
        <f t="shared" si="10"/>
        <v>44481</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1598</v>
      </c>
      <c r="W34" s="166" t="str">
        <f t="shared" ca="1" si="15"/>
        <v>:</v>
      </c>
      <c r="X34" s="167">
        <f t="shared" ca="1" si="16"/>
        <v>-2.1827872842550278E-10</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-1597.9999999999964</v>
      </c>
      <c r="AF34" s="9">
        <f t="shared" ca="1" si="7"/>
        <v>-1597.9999999999964</v>
      </c>
      <c r="AG34" s="10">
        <f t="shared" ca="1" si="20"/>
        <v>-1598</v>
      </c>
      <c r="AH34" s="10">
        <f t="shared" ca="1" si="8"/>
        <v>2.1827872842550277E-12</v>
      </c>
      <c r="AI34" s="60"/>
      <c r="AJ34" s="18"/>
      <c r="AK34" s="18"/>
      <c r="AL34" s="18"/>
      <c r="AM34" s="18"/>
    </row>
    <row r="35" spans="1:39" ht="19.95" customHeight="1" x14ac:dyDescent="0.25">
      <c r="A35" s="60"/>
      <c r="B35" s="1" t="str">
        <f t="shared" si="9"/>
        <v>Di</v>
      </c>
      <c r="C35" s="2">
        <f t="shared" si="10"/>
        <v>44482</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1605</v>
      </c>
      <c r="W35" s="166" t="str">
        <f t="shared" ca="1" si="15"/>
        <v>:</v>
      </c>
      <c r="X35" s="167">
        <f t="shared" ca="1" si="16"/>
        <v>49.999999999777181</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-1605.8333333333296</v>
      </c>
      <c r="AF35" s="9">
        <f t="shared" ca="1" si="7"/>
        <v>-1605.8333333333296</v>
      </c>
      <c r="AG35" s="10">
        <f t="shared" ca="1" si="20"/>
        <v>-1605</v>
      </c>
      <c r="AH35" s="10">
        <f t="shared" ca="1" si="8"/>
        <v>-0.49999999999777178</v>
      </c>
      <c r="AI35" s="60"/>
      <c r="AJ35" s="18"/>
      <c r="AK35" s="18"/>
      <c r="AL35" s="18"/>
      <c r="AM35" s="18"/>
    </row>
    <row r="36" spans="1:39" ht="19.95" customHeight="1" x14ac:dyDescent="0.25">
      <c r="A36" s="60"/>
      <c r="B36" s="1" t="str">
        <f t="shared" si="9"/>
        <v>Mi</v>
      </c>
      <c r="C36" s="2">
        <f t="shared" si="10"/>
        <v>44483</v>
      </c>
      <c r="D36" s="12"/>
      <c r="E36" s="3"/>
      <c r="F36" s="4"/>
      <c r="G36" s="151">
        <f t="shared" si="11"/>
        <v>0</v>
      </c>
      <c r="H36" s="152">
        <f t="shared" ca="1" si="0"/>
        <v>0.3263888888888889</v>
      </c>
      <c r="I36" s="152" t="str">
        <f t="shared" ca="1" si="1"/>
        <v>-</v>
      </c>
      <c r="J36" s="153">
        <f t="shared" ca="1" si="2"/>
        <v>0.3263888888888889</v>
      </c>
      <c r="K36" s="4"/>
      <c r="L36" s="5"/>
      <c r="M36" s="5"/>
      <c r="N36" s="5"/>
      <c r="O36" s="5"/>
      <c r="P36" s="5"/>
      <c r="Q36" s="158" t="str">
        <f t="shared" si="3"/>
        <v/>
      </c>
      <c r="R36" s="159" t="str">
        <f t="shared" si="4"/>
        <v/>
      </c>
      <c r="S36" s="13"/>
      <c r="T36" s="149" t="str">
        <f t="shared" si="12"/>
        <v/>
      </c>
      <c r="U36" s="164" t="str">
        <f t="shared" ca="1" si="13"/>
        <v>-</v>
      </c>
      <c r="V36" s="165">
        <f t="shared" ca="1" si="14"/>
        <v>1613</v>
      </c>
      <c r="W36" s="166" t="str">
        <f t="shared" ca="1" si="15"/>
        <v>:</v>
      </c>
      <c r="X36" s="167">
        <f t="shared" ca="1" si="16"/>
        <v>39.999999999772626</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0.3263888888888889</v>
      </c>
      <c r="AA36" s="6">
        <f t="shared" ca="1" si="5"/>
        <v>-7.8333333333333339</v>
      </c>
      <c r="AB36" s="7">
        <f t="shared" si="17"/>
        <v>0</v>
      </c>
      <c r="AC36" s="11">
        <f t="shared" si="6"/>
        <v>0</v>
      </c>
      <c r="AD36" s="8">
        <f t="shared" si="18"/>
        <v>0</v>
      </c>
      <c r="AE36" s="8">
        <f t="shared" ca="1" si="19"/>
        <v>-1613.6666666666629</v>
      </c>
      <c r="AF36" s="9">
        <f t="shared" ca="1" si="7"/>
        <v>-1613.6666666666629</v>
      </c>
      <c r="AG36" s="10">
        <f t="shared" ca="1" si="20"/>
        <v>-1613</v>
      </c>
      <c r="AH36" s="10">
        <f t="shared" ca="1" si="8"/>
        <v>-0.39999999999772629</v>
      </c>
      <c r="AI36" s="60"/>
      <c r="AJ36" s="18"/>
      <c r="AK36" s="18"/>
      <c r="AL36" s="18"/>
      <c r="AM36" s="18"/>
    </row>
    <row r="37" spans="1:39" ht="19.95" customHeight="1" x14ac:dyDescent="0.25">
      <c r="A37" s="60"/>
      <c r="B37" s="1" t="str">
        <f t="shared" si="9"/>
        <v>Do</v>
      </c>
      <c r="C37" s="2">
        <f t="shared" si="10"/>
        <v>44484</v>
      </c>
      <c r="D37" s="12"/>
      <c r="E37" s="3"/>
      <c r="F37" s="4"/>
      <c r="G37" s="151">
        <f t="shared" si="11"/>
        <v>0</v>
      </c>
      <c r="H37" s="152">
        <f t="shared" ca="1" si="0"/>
        <v>0.3263888888888889</v>
      </c>
      <c r="I37" s="152" t="str">
        <f t="shared" ca="1" si="1"/>
        <v>-</v>
      </c>
      <c r="J37" s="153">
        <f t="shared" ca="1" si="2"/>
        <v>0.3263888888888889</v>
      </c>
      <c r="K37" s="4"/>
      <c r="L37" s="5"/>
      <c r="M37" s="5"/>
      <c r="N37" s="5"/>
      <c r="O37" s="5"/>
      <c r="P37" s="5"/>
      <c r="Q37" s="158" t="str">
        <f t="shared" si="3"/>
        <v/>
      </c>
      <c r="R37" s="159" t="str">
        <f t="shared" si="4"/>
        <v/>
      </c>
      <c r="S37" s="13"/>
      <c r="T37" s="149" t="str">
        <f t="shared" si="12"/>
        <v/>
      </c>
      <c r="U37" s="164" t="str">
        <f t="shared" ca="1" si="13"/>
        <v>-</v>
      </c>
      <c r="V37" s="165">
        <f t="shared" ca="1" si="14"/>
        <v>1621</v>
      </c>
      <c r="W37" s="166" t="str">
        <f t="shared" ca="1" si="15"/>
        <v>:</v>
      </c>
      <c r="X37" s="167">
        <f t="shared" ca="1" si="16"/>
        <v>29.999999999768079</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0.3263888888888889</v>
      </c>
      <c r="AA37" s="6">
        <f t="shared" ca="1" si="5"/>
        <v>-7.8333333333333339</v>
      </c>
      <c r="AB37" s="7">
        <f t="shared" si="17"/>
        <v>0</v>
      </c>
      <c r="AC37" s="11">
        <f t="shared" si="6"/>
        <v>0</v>
      </c>
      <c r="AD37" s="8">
        <f t="shared" si="18"/>
        <v>0</v>
      </c>
      <c r="AE37" s="8">
        <f t="shared" ca="1" si="19"/>
        <v>-1621.4999999999961</v>
      </c>
      <c r="AF37" s="9">
        <f t="shared" ca="1" si="7"/>
        <v>-1621.4999999999961</v>
      </c>
      <c r="AG37" s="10">
        <f t="shared" ca="1" si="20"/>
        <v>-1621</v>
      </c>
      <c r="AH37" s="10">
        <f t="shared" ca="1" si="8"/>
        <v>-0.29999999999768079</v>
      </c>
      <c r="AI37" s="60"/>
      <c r="AJ37" s="18"/>
      <c r="AK37" s="18"/>
      <c r="AL37" s="18"/>
      <c r="AM37" s="18"/>
    </row>
    <row r="38" spans="1:39" ht="19.95" customHeight="1" x14ac:dyDescent="0.25">
      <c r="A38" s="60"/>
      <c r="B38" s="1" t="str">
        <f t="shared" si="9"/>
        <v>Fr</v>
      </c>
      <c r="C38" s="2">
        <f t="shared" si="10"/>
        <v>44485</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1629</v>
      </c>
      <c r="W38" s="166" t="str">
        <f t="shared" ca="1" si="15"/>
        <v>:</v>
      </c>
      <c r="X38" s="167">
        <f t="shared" ca="1" si="16"/>
        <v>19.999999999763531</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-1629.3333333333294</v>
      </c>
      <c r="AF38" s="9">
        <f t="shared" ca="1" si="7"/>
        <v>-1629.3333333333294</v>
      </c>
      <c r="AG38" s="10">
        <f t="shared" ca="1" si="20"/>
        <v>-1629</v>
      </c>
      <c r="AH38" s="10">
        <f t="shared" ca="1" si="8"/>
        <v>-0.19999999999763532</v>
      </c>
      <c r="AI38" s="60"/>
      <c r="AJ38" s="18"/>
      <c r="AK38" s="18"/>
      <c r="AL38" s="18"/>
      <c r="AM38" s="18"/>
    </row>
    <row r="39" spans="1:39" ht="19.95" customHeight="1" x14ac:dyDescent="0.25">
      <c r="A39" s="60"/>
      <c r="B39" s="1" t="str">
        <f t="shared" si="9"/>
        <v>Sa</v>
      </c>
      <c r="C39" s="2">
        <f t="shared" si="10"/>
        <v>44486</v>
      </c>
      <c r="D39" s="12"/>
      <c r="E39" s="3"/>
      <c r="F39" s="4"/>
      <c r="G39" s="151">
        <f t="shared" si="11"/>
        <v>0</v>
      </c>
      <c r="H39" s="152">
        <f t="shared" ca="1" si="0"/>
        <v>0</v>
      </c>
      <c r="I39" s="152" t="str">
        <f t="shared" ca="1" si="1"/>
        <v xml:space="preserve"> </v>
      </c>
      <c r="J39" s="153" t="str">
        <f t="shared" ca="1" si="2"/>
        <v xml:space="preserve">  </v>
      </c>
      <c r="K39" s="4"/>
      <c r="L39" s="5"/>
      <c r="M39" s="5"/>
      <c r="N39" s="5"/>
      <c r="O39" s="5"/>
      <c r="P39" s="5"/>
      <c r="Q39" s="158" t="str">
        <f t="shared" si="3"/>
        <v/>
      </c>
      <c r="R39" s="159" t="str">
        <f t="shared" si="4"/>
        <v/>
      </c>
      <c r="S39" s="13"/>
      <c r="T39" s="149" t="str">
        <f t="shared" si="12"/>
        <v/>
      </c>
      <c r="U39" s="164" t="str">
        <f t="shared" ca="1" si="13"/>
        <v/>
      </c>
      <c r="V39" s="165" t="str">
        <f t="shared" ca="1" si="14"/>
        <v/>
      </c>
      <c r="W39" s="166" t="str">
        <f t="shared" ca="1" si="15"/>
        <v/>
      </c>
      <c r="X39" s="167" t="str">
        <f t="shared" ca="1" si="16"/>
        <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v>
      </c>
      <c r="AA39" s="6">
        <f t="shared" ca="1" si="5"/>
        <v>0</v>
      </c>
      <c r="AB39" s="7">
        <f t="shared" si="17"/>
        <v>0</v>
      </c>
      <c r="AC39" s="11">
        <f t="shared" si="6"/>
        <v>0</v>
      </c>
      <c r="AD39" s="8">
        <f t="shared" si="18"/>
        <v>0</v>
      </c>
      <c r="AE39" s="8">
        <f t="shared" ca="1" si="19"/>
        <v>-1629.3333333333294</v>
      </c>
      <c r="AF39" s="9">
        <f t="shared" ca="1" si="7"/>
        <v>-1629.3333333333294</v>
      </c>
      <c r="AG39" s="10">
        <f t="shared" ca="1" si="20"/>
        <v>-1629</v>
      </c>
      <c r="AH39" s="10">
        <f t="shared" ca="1" si="8"/>
        <v>-0.19999999999763532</v>
      </c>
      <c r="AI39" s="60"/>
      <c r="AJ39" s="18"/>
      <c r="AK39" s="18"/>
      <c r="AL39" s="18"/>
      <c r="AM39" s="18"/>
    </row>
    <row r="40" spans="1:39" ht="19.95" customHeight="1" x14ac:dyDescent="0.25">
      <c r="A40" s="60"/>
      <c r="B40" s="1" t="str">
        <f t="shared" si="9"/>
        <v>So</v>
      </c>
      <c r="C40" s="2">
        <f t="shared" si="10"/>
        <v>44487</v>
      </c>
      <c r="D40" s="12"/>
      <c r="E40" s="3"/>
      <c r="F40" s="4"/>
      <c r="G40" s="151">
        <f t="shared" si="11"/>
        <v>0</v>
      </c>
      <c r="H40" s="152">
        <f t="shared" ca="1" si="0"/>
        <v>0</v>
      </c>
      <c r="I40" s="152" t="str">
        <f t="shared" ca="1" si="1"/>
        <v xml:space="preserve"> </v>
      </c>
      <c r="J40" s="153" t="str">
        <f t="shared" ca="1" si="2"/>
        <v xml:space="preserve">  </v>
      </c>
      <c r="K40" s="4"/>
      <c r="L40" s="5"/>
      <c r="M40" s="5"/>
      <c r="N40" s="5"/>
      <c r="O40" s="5"/>
      <c r="P40" s="5"/>
      <c r="Q40" s="158" t="str">
        <f t="shared" si="3"/>
        <v/>
      </c>
      <c r="R40" s="159" t="str">
        <f t="shared" si="4"/>
        <v/>
      </c>
      <c r="S40" s="13"/>
      <c r="T40" s="149" t="str">
        <f t="shared" si="12"/>
        <v/>
      </c>
      <c r="U40" s="164" t="str">
        <f t="shared" ca="1" si="13"/>
        <v/>
      </c>
      <c r="V40" s="165" t="str">
        <f t="shared" ca="1" si="14"/>
        <v/>
      </c>
      <c r="W40" s="166" t="str">
        <f t="shared" ca="1" si="15"/>
        <v/>
      </c>
      <c r="X40" s="167" t="str">
        <f t="shared" ca="1" si="16"/>
        <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v>
      </c>
      <c r="AA40" s="6">
        <f t="shared" ca="1" si="5"/>
        <v>0</v>
      </c>
      <c r="AB40" s="7">
        <f t="shared" si="17"/>
        <v>0</v>
      </c>
      <c r="AC40" s="11">
        <f t="shared" si="6"/>
        <v>0</v>
      </c>
      <c r="AD40" s="8">
        <f t="shared" si="18"/>
        <v>0</v>
      </c>
      <c r="AE40" s="8">
        <f t="shared" ca="1" si="19"/>
        <v>-1629.3333333333294</v>
      </c>
      <c r="AF40" s="9">
        <f t="shared" ca="1" si="7"/>
        <v>-1629.3333333333294</v>
      </c>
      <c r="AG40" s="10">
        <f t="shared" ca="1" si="20"/>
        <v>-1629</v>
      </c>
      <c r="AH40" s="10">
        <f t="shared" ca="1" si="8"/>
        <v>-0.19999999999763532</v>
      </c>
      <c r="AI40" s="60"/>
      <c r="AJ40" s="18"/>
      <c r="AK40" s="18"/>
      <c r="AL40" s="18"/>
      <c r="AM40" s="18"/>
    </row>
    <row r="41" spans="1:39" ht="19.95" customHeight="1" x14ac:dyDescent="0.25">
      <c r="A41" s="60"/>
      <c r="B41" s="1" t="str">
        <f t="shared" si="9"/>
        <v>Mo</v>
      </c>
      <c r="C41" s="2">
        <f t="shared" si="10"/>
        <v>44488</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1637</v>
      </c>
      <c r="W41" s="166" t="str">
        <f t="shared" ca="1" si="15"/>
        <v>:</v>
      </c>
      <c r="X41" s="167">
        <f t="shared" ca="1" si="16"/>
        <v>9.9999999997589839</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-1637.1666666666626</v>
      </c>
      <c r="AF41" s="9">
        <f t="shared" ca="1" si="7"/>
        <v>-1637.1666666666626</v>
      </c>
      <c r="AG41" s="10">
        <f t="shared" ca="1" si="20"/>
        <v>-1637</v>
      </c>
      <c r="AH41" s="10">
        <f t="shared" ca="1" si="8"/>
        <v>-9.9999999997589836E-2</v>
      </c>
      <c r="AI41" s="60"/>
      <c r="AJ41" s="18"/>
      <c r="AK41" s="18"/>
      <c r="AL41" s="18"/>
      <c r="AM41" s="18"/>
    </row>
    <row r="42" spans="1:39" ht="19.95" customHeight="1" x14ac:dyDescent="0.25">
      <c r="A42" s="60"/>
      <c r="B42" s="1" t="str">
        <f t="shared" si="9"/>
        <v>Di</v>
      </c>
      <c r="C42" s="2">
        <f t="shared" si="10"/>
        <v>44489</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1645</v>
      </c>
      <c r="W42" s="166" t="str">
        <f t="shared" ca="1" si="15"/>
        <v>:</v>
      </c>
      <c r="X42" s="167">
        <f t="shared" ca="1" si="16"/>
        <v>-2.4556356947869062E-10</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-1644.9999999999959</v>
      </c>
      <c r="AF42" s="9">
        <f t="shared" ca="1" si="7"/>
        <v>-1644.9999999999959</v>
      </c>
      <c r="AG42" s="10">
        <f t="shared" ca="1" si="20"/>
        <v>-1645</v>
      </c>
      <c r="AH42" s="10">
        <f t="shared" ca="1" si="8"/>
        <v>2.455635694786906E-12</v>
      </c>
      <c r="AI42" s="60"/>
      <c r="AJ42" s="18"/>
      <c r="AK42" s="18"/>
      <c r="AL42" s="18"/>
      <c r="AM42" s="18"/>
    </row>
    <row r="43" spans="1:39" ht="19.95" customHeight="1" x14ac:dyDescent="0.25">
      <c r="A43" s="60"/>
      <c r="B43" s="1" t="str">
        <f t="shared" si="9"/>
        <v>Mi</v>
      </c>
      <c r="C43" s="2">
        <f t="shared" si="10"/>
        <v>44490</v>
      </c>
      <c r="D43" s="12"/>
      <c r="E43" s="3"/>
      <c r="F43" s="4"/>
      <c r="G43" s="151">
        <f t="shared" si="11"/>
        <v>0</v>
      </c>
      <c r="H43" s="152">
        <f t="shared" ca="1" si="0"/>
        <v>0.3263888888888889</v>
      </c>
      <c r="I43" s="152" t="str">
        <f t="shared" ca="1" si="1"/>
        <v>-</v>
      </c>
      <c r="J43" s="153">
        <f t="shared" ca="1" si="2"/>
        <v>0.3263888888888889</v>
      </c>
      <c r="K43" s="4"/>
      <c r="L43" s="5"/>
      <c r="M43" s="5"/>
      <c r="N43" s="5"/>
      <c r="O43" s="5"/>
      <c r="P43" s="5"/>
      <c r="Q43" s="158" t="str">
        <f t="shared" si="3"/>
        <v/>
      </c>
      <c r="R43" s="159" t="str">
        <f t="shared" si="4"/>
        <v/>
      </c>
      <c r="S43" s="13"/>
      <c r="T43" s="149" t="str">
        <f t="shared" si="12"/>
        <v/>
      </c>
      <c r="U43" s="164" t="str">
        <f t="shared" ca="1" si="13"/>
        <v>-</v>
      </c>
      <c r="V43" s="165">
        <f t="shared" ca="1" si="14"/>
        <v>1652</v>
      </c>
      <c r="W43" s="166" t="str">
        <f t="shared" ca="1" si="15"/>
        <v>:</v>
      </c>
      <c r="X43" s="167">
        <f t="shared" ca="1" si="16"/>
        <v>49.999999999749889</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0.3263888888888889</v>
      </c>
      <c r="AA43" s="6">
        <f t="shared" ca="1" si="5"/>
        <v>-7.8333333333333339</v>
      </c>
      <c r="AB43" s="7">
        <f t="shared" si="17"/>
        <v>0</v>
      </c>
      <c r="AC43" s="11">
        <f t="shared" si="6"/>
        <v>0</v>
      </c>
      <c r="AD43" s="8">
        <f t="shared" si="18"/>
        <v>0</v>
      </c>
      <c r="AE43" s="8">
        <f t="shared" ca="1" si="19"/>
        <v>-1652.8333333333292</v>
      </c>
      <c r="AF43" s="9">
        <f t="shared" ca="1" si="7"/>
        <v>-1652.8333333333292</v>
      </c>
      <c r="AG43" s="10">
        <f t="shared" ca="1" si="20"/>
        <v>-1652</v>
      </c>
      <c r="AH43" s="10">
        <f t="shared" ca="1" si="8"/>
        <v>-0.49999999999749889</v>
      </c>
      <c r="AI43" s="60"/>
      <c r="AJ43" s="18"/>
      <c r="AK43" s="18"/>
      <c r="AL43" s="18"/>
      <c r="AM43" s="18"/>
    </row>
    <row r="44" spans="1:39" ht="19.95" customHeight="1" x14ac:dyDescent="0.25">
      <c r="A44" s="60"/>
      <c r="B44" s="1" t="str">
        <f t="shared" si="9"/>
        <v>Do</v>
      </c>
      <c r="C44" s="2">
        <f t="shared" si="10"/>
        <v>44491</v>
      </c>
      <c r="D44" s="12"/>
      <c r="E44" s="3"/>
      <c r="F44" s="4"/>
      <c r="G44" s="151">
        <f t="shared" si="11"/>
        <v>0</v>
      </c>
      <c r="H44" s="152">
        <f t="shared" ca="1" si="0"/>
        <v>0.3263888888888889</v>
      </c>
      <c r="I44" s="152" t="str">
        <f t="shared" ca="1" si="1"/>
        <v>-</v>
      </c>
      <c r="J44" s="153">
        <f t="shared" ca="1" si="2"/>
        <v>0.3263888888888889</v>
      </c>
      <c r="K44" s="4"/>
      <c r="L44" s="5"/>
      <c r="M44" s="5"/>
      <c r="N44" s="5"/>
      <c r="O44" s="5"/>
      <c r="P44" s="5"/>
      <c r="Q44" s="158" t="str">
        <f t="shared" si="3"/>
        <v/>
      </c>
      <c r="R44" s="159" t="str">
        <f t="shared" si="4"/>
        <v/>
      </c>
      <c r="S44" s="17"/>
      <c r="T44" s="149" t="str">
        <f t="shared" si="12"/>
        <v/>
      </c>
      <c r="U44" s="164" t="str">
        <f t="shared" ca="1" si="13"/>
        <v>-</v>
      </c>
      <c r="V44" s="165">
        <f t="shared" ca="1" si="14"/>
        <v>1660</v>
      </c>
      <c r="W44" s="166" t="str">
        <f t="shared" ca="1" si="15"/>
        <v>:</v>
      </c>
      <c r="X44" s="167">
        <f t="shared" ca="1" si="16"/>
        <v>39.999999999745341</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0.3263888888888889</v>
      </c>
      <c r="AA44" s="6">
        <f t="shared" ca="1" si="5"/>
        <v>-7.8333333333333339</v>
      </c>
      <c r="AB44" s="7">
        <f t="shared" si="17"/>
        <v>0</v>
      </c>
      <c r="AC44" s="11">
        <f t="shared" si="6"/>
        <v>0</v>
      </c>
      <c r="AD44" s="8">
        <f t="shared" si="18"/>
        <v>0</v>
      </c>
      <c r="AE44" s="8">
        <f t="shared" ca="1" si="19"/>
        <v>-1660.6666666666624</v>
      </c>
      <c r="AF44" s="9">
        <f t="shared" ca="1" si="7"/>
        <v>-1660.6666666666624</v>
      </c>
      <c r="AG44" s="10">
        <f t="shared" ca="1" si="20"/>
        <v>-1660</v>
      </c>
      <c r="AH44" s="10">
        <f t="shared" ca="1" si="8"/>
        <v>-0.39999999999745339</v>
      </c>
      <c r="AI44" s="60"/>
      <c r="AJ44" s="18"/>
      <c r="AK44" s="18"/>
      <c r="AL44" s="18"/>
      <c r="AM44" s="18"/>
    </row>
    <row r="45" spans="1:39" ht="19.95" customHeight="1" x14ac:dyDescent="0.25">
      <c r="A45" s="60"/>
      <c r="B45" s="1" t="str">
        <f t="shared" si="9"/>
        <v>Fr</v>
      </c>
      <c r="C45" s="2">
        <f t="shared" si="10"/>
        <v>44492</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1668</v>
      </c>
      <c r="W45" s="166" t="str">
        <f t="shared" ca="1" si="15"/>
        <v>:</v>
      </c>
      <c r="X45" s="167">
        <f t="shared" ca="1" si="16"/>
        <v>29.999999999740794</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-1668.4999999999957</v>
      </c>
      <c r="AF45" s="9">
        <f t="shared" ca="1" si="7"/>
        <v>-1668.4999999999957</v>
      </c>
      <c r="AG45" s="10">
        <f t="shared" ca="1" si="20"/>
        <v>-1668</v>
      </c>
      <c r="AH45" s="10">
        <f t="shared" ca="1" si="8"/>
        <v>-0.29999999999740795</v>
      </c>
      <c r="AI45" s="60"/>
      <c r="AJ45" s="18"/>
      <c r="AK45" s="18"/>
      <c r="AL45" s="18"/>
      <c r="AM45" s="18"/>
    </row>
    <row r="46" spans="1:39" ht="19.95" customHeight="1" x14ac:dyDescent="0.25">
      <c r="A46" s="60"/>
      <c r="B46" s="1" t="str">
        <f t="shared" si="9"/>
        <v>Sa</v>
      </c>
      <c r="C46" s="2">
        <f t="shared" si="10"/>
        <v>44493</v>
      </c>
      <c r="D46" s="12"/>
      <c r="E46" s="3"/>
      <c r="F46" s="4"/>
      <c r="G46" s="151">
        <f t="shared" si="11"/>
        <v>0</v>
      </c>
      <c r="H46" s="152">
        <f t="shared" ca="1" si="0"/>
        <v>0</v>
      </c>
      <c r="I46" s="152" t="str">
        <f t="shared" ca="1" si="1"/>
        <v xml:space="preserve"> </v>
      </c>
      <c r="J46" s="153" t="str">
        <f t="shared" ca="1" si="2"/>
        <v xml:space="preserve">  </v>
      </c>
      <c r="K46" s="4"/>
      <c r="L46" s="5"/>
      <c r="M46" s="5"/>
      <c r="N46" s="5"/>
      <c r="O46" s="5"/>
      <c r="P46" s="5"/>
      <c r="Q46" s="158" t="str">
        <f t="shared" si="3"/>
        <v/>
      </c>
      <c r="R46" s="159" t="str">
        <f t="shared" si="4"/>
        <v/>
      </c>
      <c r="S46" s="13"/>
      <c r="T46" s="149" t="str">
        <f t="shared" si="12"/>
        <v/>
      </c>
      <c r="U46" s="164" t="str">
        <f t="shared" ca="1" si="13"/>
        <v/>
      </c>
      <c r="V46" s="165" t="str">
        <f t="shared" ca="1" si="14"/>
        <v/>
      </c>
      <c r="W46" s="166" t="str">
        <f t="shared" ca="1" si="15"/>
        <v/>
      </c>
      <c r="X46" s="167" t="str">
        <f t="shared" ca="1" si="16"/>
        <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v>
      </c>
      <c r="AA46" s="6">
        <f t="shared" ca="1" si="5"/>
        <v>0</v>
      </c>
      <c r="AB46" s="7">
        <f t="shared" si="17"/>
        <v>0</v>
      </c>
      <c r="AC46" s="11">
        <f t="shared" si="6"/>
        <v>0</v>
      </c>
      <c r="AD46" s="8">
        <f t="shared" si="18"/>
        <v>0</v>
      </c>
      <c r="AE46" s="8">
        <f t="shared" ca="1" si="19"/>
        <v>-1668.4999999999957</v>
      </c>
      <c r="AF46" s="9">
        <f t="shared" ca="1" si="7"/>
        <v>-1668.4999999999957</v>
      </c>
      <c r="AG46" s="10">
        <f t="shared" ca="1" si="20"/>
        <v>-1668</v>
      </c>
      <c r="AH46" s="10">
        <f t="shared" ca="1" si="8"/>
        <v>-0.29999999999740795</v>
      </c>
      <c r="AI46" s="60"/>
      <c r="AJ46" s="18"/>
      <c r="AK46" s="18"/>
      <c r="AL46" s="18"/>
      <c r="AM46" s="18"/>
    </row>
    <row r="47" spans="1:39" ht="19.95" customHeight="1" x14ac:dyDescent="0.25">
      <c r="A47" s="60"/>
      <c r="B47" s="1" t="str">
        <f t="shared" si="9"/>
        <v>So</v>
      </c>
      <c r="C47" s="2">
        <f t="shared" si="10"/>
        <v>44494</v>
      </c>
      <c r="D47" s="12"/>
      <c r="E47" s="3"/>
      <c r="F47" s="4"/>
      <c r="G47" s="151">
        <f t="shared" si="11"/>
        <v>0</v>
      </c>
      <c r="H47" s="152">
        <f t="shared" ca="1" si="0"/>
        <v>0</v>
      </c>
      <c r="I47" s="152" t="str">
        <f t="shared" ca="1" si="1"/>
        <v xml:space="preserve"> </v>
      </c>
      <c r="J47" s="153" t="str">
        <f t="shared" ca="1" si="2"/>
        <v xml:space="preserve">  </v>
      </c>
      <c r="K47" s="4"/>
      <c r="L47" s="5"/>
      <c r="M47" s="5"/>
      <c r="N47" s="5"/>
      <c r="O47" s="5"/>
      <c r="P47" s="5"/>
      <c r="Q47" s="158" t="str">
        <f t="shared" si="3"/>
        <v/>
      </c>
      <c r="R47" s="159" t="str">
        <f t="shared" si="4"/>
        <v/>
      </c>
      <c r="S47" s="13"/>
      <c r="T47" s="149" t="str">
        <f t="shared" si="12"/>
        <v/>
      </c>
      <c r="U47" s="164" t="str">
        <f t="shared" ca="1" si="13"/>
        <v/>
      </c>
      <c r="V47" s="165" t="str">
        <f t="shared" ca="1" si="14"/>
        <v/>
      </c>
      <c r="W47" s="166" t="str">
        <f t="shared" ca="1" si="15"/>
        <v/>
      </c>
      <c r="X47" s="167" t="str">
        <f t="shared" ca="1" si="16"/>
        <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v>
      </c>
      <c r="AA47" s="6">
        <f t="shared" ca="1" si="5"/>
        <v>0</v>
      </c>
      <c r="AB47" s="7">
        <f t="shared" si="17"/>
        <v>0</v>
      </c>
      <c r="AC47" s="11">
        <f t="shared" si="6"/>
        <v>0</v>
      </c>
      <c r="AD47" s="8">
        <f t="shared" si="18"/>
        <v>0</v>
      </c>
      <c r="AE47" s="8">
        <f t="shared" ca="1" si="19"/>
        <v>-1668.4999999999957</v>
      </c>
      <c r="AF47" s="9">
        <f t="shared" ca="1" si="7"/>
        <v>-1668.4999999999957</v>
      </c>
      <c r="AG47" s="10">
        <f t="shared" ca="1" si="20"/>
        <v>-1668</v>
      </c>
      <c r="AH47" s="10">
        <f t="shared" ca="1" si="8"/>
        <v>-0.29999999999740795</v>
      </c>
      <c r="AI47" s="60"/>
      <c r="AJ47" s="18"/>
      <c r="AK47" s="18"/>
      <c r="AL47" s="18"/>
      <c r="AM47" s="18"/>
    </row>
    <row r="48" spans="1:39" ht="19.95" customHeight="1" x14ac:dyDescent="0.25">
      <c r="A48" s="60"/>
      <c r="B48" s="1" t="str">
        <f t="shared" si="9"/>
        <v>Mo</v>
      </c>
      <c r="C48" s="2">
        <f t="shared" si="10"/>
        <v>44495</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1676</v>
      </c>
      <c r="W48" s="166" t="str">
        <f t="shared" ca="1" si="15"/>
        <v>:</v>
      </c>
      <c r="X48" s="167">
        <f t="shared" ca="1" si="16"/>
        <v>19.999999999736247</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-1676.3333333333289</v>
      </c>
      <c r="AF48" s="9">
        <f t="shared" ca="1" si="7"/>
        <v>-1676.3333333333289</v>
      </c>
      <c r="AG48" s="10">
        <f t="shared" ca="1" si="20"/>
        <v>-1676</v>
      </c>
      <c r="AH48" s="10">
        <f t="shared" ca="1" si="8"/>
        <v>-0.19999999999736245</v>
      </c>
      <c r="AI48" s="60"/>
      <c r="AJ48" s="18"/>
      <c r="AK48" s="18"/>
      <c r="AL48" s="18"/>
      <c r="AM48" s="18"/>
    </row>
    <row r="49" spans="1:39" ht="19.95" customHeight="1" x14ac:dyDescent="0.25">
      <c r="A49" s="60"/>
      <c r="B49" s="1" t="str">
        <f t="shared" si="9"/>
        <v>Di</v>
      </c>
      <c r="C49" s="2">
        <f t="shared" si="10"/>
        <v>44496</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1684</v>
      </c>
      <c r="W49" s="166" t="str">
        <f t="shared" ca="1" si="15"/>
        <v>:</v>
      </c>
      <c r="X49" s="167">
        <f t="shared" ca="1" si="16"/>
        <v>9.9999999997316991</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-1684.1666666666622</v>
      </c>
      <c r="AF49" s="9">
        <f t="shared" ca="1" si="7"/>
        <v>-1684.1666666666622</v>
      </c>
      <c r="AG49" s="10">
        <f t="shared" ca="1" si="20"/>
        <v>-1684</v>
      </c>
      <c r="AH49" s="10">
        <f t="shared" ca="1" si="8"/>
        <v>-9.9999999997316999E-2</v>
      </c>
      <c r="AI49" s="60"/>
      <c r="AJ49" s="18"/>
      <c r="AK49" s="18"/>
      <c r="AL49" s="18"/>
      <c r="AM49" s="18"/>
    </row>
    <row r="50" spans="1:39" ht="19.95" customHeight="1" x14ac:dyDescent="0.25">
      <c r="A50" s="60"/>
      <c r="B50" s="1" t="str">
        <f t="shared" si="9"/>
        <v>Mi</v>
      </c>
      <c r="C50" s="2">
        <f t="shared" si="10"/>
        <v>44497</v>
      </c>
      <c r="D50" s="12"/>
      <c r="E50" s="3"/>
      <c r="F50" s="4"/>
      <c r="G50" s="151">
        <f t="shared" si="11"/>
        <v>0</v>
      </c>
      <c r="H50" s="152">
        <f t="shared" ca="1" si="0"/>
        <v>0.3263888888888889</v>
      </c>
      <c r="I50" s="152" t="str">
        <f ca="1">IF(C50=" ","",IF(G50=H50," ",IF(G50&gt;H50,"+","-")))</f>
        <v>-</v>
      </c>
      <c r="J50" s="153">
        <f ca="1">IF(C50=" ","",IF(H50=G50,"  ",IF(H50&gt;G50,(H50-G50),(G50-H50))))</f>
        <v>0.3263888888888889</v>
      </c>
      <c r="K50" s="4"/>
      <c r="L50" s="5"/>
      <c r="M50" s="5"/>
      <c r="N50" s="5"/>
      <c r="O50" s="5"/>
      <c r="P50" s="5"/>
      <c r="Q50" s="158" t="str">
        <f t="shared" si="3"/>
        <v/>
      </c>
      <c r="R50" s="159" t="str">
        <f t="shared" si="4"/>
        <v/>
      </c>
      <c r="S50" s="13"/>
      <c r="T50" s="149" t="str">
        <f t="shared" si="12"/>
        <v/>
      </c>
      <c r="U50" s="164" t="str">
        <f t="shared" ca="1" si="13"/>
        <v>-</v>
      </c>
      <c r="V50" s="165">
        <f t="shared" ca="1" si="14"/>
        <v>1692</v>
      </c>
      <c r="W50" s="166" t="str">
        <f t="shared" ca="1" si="15"/>
        <v>:</v>
      </c>
      <c r="X50" s="167">
        <f t="shared" ca="1" si="16"/>
        <v>-2.7284841053187847E-10</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0.3263888888888889</v>
      </c>
      <c r="AA50" s="6">
        <f t="shared" ca="1" si="5"/>
        <v>-7.8333333333333339</v>
      </c>
      <c r="AB50" s="7">
        <f t="shared" si="17"/>
        <v>0</v>
      </c>
      <c r="AC50" s="11">
        <f t="shared" si="6"/>
        <v>0</v>
      </c>
      <c r="AD50" s="8">
        <f t="shared" si="18"/>
        <v>0</v>
      </c>
      <c r="AE50" s="8">
        <f t="shared" ca="1" si="19"/>
        <v>-1691.9999999999955</v>
      </c>
      <c r="AF50" s="9">
        <f t="shared" ca="1" si="7"/>
        <v>-1691.9999999999955</v>
      </c>
      <c r="AG50" s="10">
        <f t="shared" ca="1" si="20"/>
        <v>-1692</v>
      </c>
      <c r="AH50" s="10">
        <f t="shared" ca="1" si="8"/>
        <v>2.7284841053187847E-12</v>
      </c>
      <c r="AI50" s="60"/>
      <c r="AJ50" s="18"/>
      <c r="AK50" s="18"/>
      <c r="AL50" s="18"/>
      <c r="AM50" s="18"/>
    </row>
    <row r="51" spans="1:39" ht="19.95" customHeight="1" x14ac:dyDescent="0.25">
      <c r="A51" s="60"/>
      <c r="B51" s="1" t="str">
        <f t="shared" si="9"/>
        <v>Do</v>
      </c>
      <c r="C51" s="2">
        <f t="shared" si="10"/>
        <v>44498</v>
      </c>
      <c r="D51" s="12"/>
      <c r="E51" s="3"/>
      <c r="F51" s="4"/>
      <c r="G51" s="151">
        <f t="shared" si="11"/>
        <v>0</v>
      </c>
      <c r="H51" s="152">
        <f t="shared" ca="1" si="0"/>
        <v>0.3263888888888889</v>
      </c>
      <c r="I51" s="152" t="str">
        <f ca="1">IF(C51=" ","",IF(G51=H51," ",IF(G51&gt;H51,"+","-")))</f>
        <v>-</v>
      </c>
      <c r="J51" s="153">
        <f ca="1">IF(C51=" ","",IF(H51=G51,"  ",IF(H51&gt;G51,(H51-G51),(G51-H51))))</f>
        <v>0.3263888888888889</v>
      </c>
      <c r="K51" s="4"/>
      <c r="L51" s="5"/>
      <c r="M51" s="5"/>
      <c r="N51" s="5"/>
      <c r="O51" s="5"/>
      <c r="P51" s="5"/>
      <c r="Q51" s="158" t="str">
        <f t="shared" si="3"/>
        <v/>
      </c>
      <c r="R51" s="159" t="str">
        <f t="shared" si="4"/>
        <v/>
      </c>
      <c r="S51" s="13"/>
      <c r="T51" s="149" t="str">
        <f t="shared" si="12"/>
        <v/>
      </c>
      <c r="U51" s="164" t="str">
        <f t="shared" ca="1" si="13"/>
        <v>-</v>
      </c>
      <c r="V51" s="165">
        <f t="shared" ca="1" si="14"/>
        <v>1699</v>
      </c>
      <c r="W51" s="166" t="str">
        <f t="shared" ca="1" si="15"/>
        <v>:</v>
      </c>
      <c r="X51" s="167">
        <f t="shared" ca="1" si="16"/>
        <v>49.999999999722604</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0.3263888888888889</v>
      </c>
      <c r="AA51" s="6">
        <f t="shared" ca="1" si="5"/>
        <v>-7.8333333333333339</v>
      </c>
      <c r="AB51" s="7">
        <f t="shared" si="17"/>
        <v>0</v>
      </c>
      <c r="AC51" s="11">
        <f t="shared" si="6"/>
        <v>0</v>
      </c>
      <c r="AD51" s="8">
        <f t="shared" si="18"/>
        <v>0</v>
      </c>
      <c r="AE51" s="8">
        <f t="shared" ca="1" si="19"/>
        <v>-1699.8333333333287</v>
      </c>
      <c r="AF51" s="9">
        <f t="shared" ca="1" si="7"/>
        <v>-1699.8333333333287</v>
      </c>
      <c r="AG51" s="10">
        <f t="shared" ca="1" si="20"/>
        <v>-1699</v>
      </c>
      <c r="AH51" s="10">
        <f t="shared" ca="1" si="8"/>
        <v>-0.49999999999722605</v>
      </c>
      <c r="AI51" s="60"/>
      <c r="AJ51" s="18"/>
      <c r="AK51" s="18"/>
      <c r="AL51" s="18"/>
      <c r="AM51" s="18"/>
    </row>
    <row r="52" spans="1:39" ht="19.95" customHeight="1" x14ac:dyDescent="0.25">
      <c r="A52" s="60"/>
      <c r="B52" s="66" t="str">
        <f t="shared" si="9"/>
        <v>Fr</v>
      </c>
      <c r="C52" s="67">
        <f t="shared" si="10"/>
        <v>44499</v>
      </c>
      <c r="D52" s="12"/>
      <c r="E52" s="68"/>
      <c r="F52" s="69"/>
      <c r="G52" s="151">
        <f t="shared" si="11"/>
        <v>0</v>
      </c>
      <c r="H52" s="152">
        <f t="shared" ca="1" si="0"/>
        <v>0.3263888888888889</v>
      </c>
      <c r="I52" s="154" t="str">
        <f ca="1">IF(C52=" ","",IF(G52=H52," ",IF(G52&gt;H52,"+","-")))</f>
        <v>-</v>
      </c>
      <c r="J52" s="155">
        <f ca="1">IF(C52=" ","",IF(H52=G52,"  ",IF(H52&gt;G52,(H52-G52),(G52-H52))))</f>
        <v>0.3263888888888889</v>
      </c>
      <c r="K52" s="69"/>
      <c r="L52" s="39"/>
      <c r="M52" s="70"/>
      <c r="N52" s="70"/>
      <c r="O52" s="70"/>
      <c r="P52" s="70"/>
      <c r="Q52" s="162" t="str">
        <f t="shared" si="3"/>
        <v/>
      </c>
      <c r="R52" s="163" t="str">
        <f t="shared" si="4"/>
        <v/>
      </c>
      <c r="S52" s="71"/>
      <c r="T52" s="149" t="str">
        <f t="shared" si="12"/>
        <v/>
      </c>
      <c r="U52" s="164" t="str">
        <f t="shared" ca="1" si="13"/>
        <v>-</v>
      </c>
      <c r="V52" s="165">
        <f t="shared" ca="1" si="14"/>
        <v>1707</v>
      </c>
      <c r="W52" s="166" t="str">
        <f t="shared" ca="1" si="15"/>
        <v>:</v>
      </c>
      <c r="X52" s="167">
        <f t="shared" ca="1" si="16"/>
        <v>39.999999999718057</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0.3263888888888889</v>
      </c>
      <c r="AA52" s="6">
        <f t="shared" ca="1" si="5"/>
        <v>-7.8333333333333339</v>
      </c>
      <c r="AB52" s="7">
        <f t="shared" si="17"/>
        <v>0</v>
      </c>
      <c r="AC52" s="11">
        <f t="shared" si="6"/>
        <v>0</v>
      </c>
      <c r="AD52" s="8">
        <f t="shared" si="18"/>
        <v>0</v>
      </c>
      <c r="AE52" s="8">
        <f t="shared" ca="1" si="19"/>
        <v>-1707.666666666662</v>
      </c>
      <c r="AF52" s="9">
        <f t="shared" ca="1" si="7"/>
        <v>-1707.666666666662</v>
      </c>
      <c r="AG52" s="10">
        <f t="shared" ca="1" si="20"/>
        <v>-1707</v>
      </c>
      <c r="AH52" s="10">
        <f t="shared" ca="1" si="8"/>
        <v>-0.39999999999718056</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1707</v>
      </c>
      <c r="W55" s="59" t="s">
        <v>6</v>
      </c>
      <c r="X55" s="57">
        <f ca="1">IF((AH52+X54)&lt;0,((AH52*100+X54)*(-1)),(AH52*100+X54))</f>
        <v>39.999999999718057</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ViVKQ9EAf5mgPffPEDHAcyHF3vWIvEce/Yv0thOx+PUb2xFZ0qrV92/p3RUslhDfbbCiiswuBAc+9jWhTvk07g==" saltValue="Ch5BbFZwOBeiKwHPwX44qw=="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56" priority="22">
      <formula>OR($B22="Sa",$B22="So")</formula>
    </cfRule>
  </conditionalFormatting>
  <conditionalFormatting sqref="B22:C52">
    <cfRule type="expression" dxfId="55" priority="10">
      <formula>$D22="F"</formula>
    </cfRule>
    <cfRule type="expression" dxfId="54" priority="21">
      <formula>$B22="So"</formula>
    </cfRule>
  </conditionalFormatting>
  <conditionalFormatting sqref="J9">
    <cfRule type="expression" dxfId="53" priority="9">
      <formula>AND($J$9&lt;&gt;0,$E$9="VZ")</formula>
    </cfRule>
    <cfRule type="expression" dxfId="52" priority="13">
      <formula>$E$9&lt;&gt;"TZ"</formula>
    </cfRule>
    <cfRule type="expression" dxfId="51" priority="19">
      <formula>$E$9="TZ"</formula>
    </cfRule>
    <cfRule type="expression" dxfId="50" priority="20">
      <formula>AND($J$9="",$E$9="TZ")</formula>
    </cfRule>
  </conditionalFormatting>
  <conditionalFormatting sqref="U55:X55 B58:B63">
    <cfRule type="expression" dxfId="49" priority="12">
      <formula>AND($E$9&lt;&gt;"TZ",$V$55&gt;40)</formula>
    </cfRule>
    <cfRule type="expression" dxfId="48" priority="18">
      <formula>AND($E$9="TZ",$V$55&gt;$AA$14*24)</formula>
    </cfRule>
  </conditionalFormatting>
  <conditionalFormatting sqref="D15">
    <cfRule type="expression" dxfId="47" priority="17">
      <formula>$E$9="TZ"</formula>
    </cfRule>
  </conditionalFormatting>
  <conditionalFormatting sqref="G15:L15">
    <cfRule type="expression" dxfId="46" priority="14">
      <formula>$D$15="x"</formula>
    </cfRule>
    <cfRule type="expression" dxfId="45" priority="15">
      <formula>AND($D$15="x",G13&lt;&gt;"x",G15&lt;&gt;"")</formula>
    </cfRule>
    <cfRule type="expression" dxfId="44" priority="16">
      <formula>$D$15&lt;&gt;"x"</formula>
    </cfRule>
  </conditionalFormatting>
  <conditionalFormatting sqref="G13:L13">
    <cfRule type="expression" dxfId="43" priority="11">
      <formula>$E$9="TZ"</formula>
    </cfRule>
  </conditionalFormatting>
  <conditionalFormatting sqref="M14:M15">
    <cfRule type="expression" dxfId="42" priority="23">
      <formula>IF($D$15="x",$M$15&lt;&gt;($J$9))</formula>
    </cfRule>
  </conditionalFormatting>
  <conditionalFormatting sqref="O22:P52">
    <cfRule type="expression" dxfId="41" priority="8">
      <formula>OR($B22="Sa",$B22="So")</formula>
    </cfRule>
  </conditionalFormatting>
  <conditionalFormatting sqref="U6:X6">
    <cfRule type="expression" dxfId="40" priority="7">
      <formula>$U$6="-"</formula>
    </cfRule>
  </conditionalFormatting>
  <conditionalFormatting sqref="T22:T52">
    <cfRule type="expression" dxfId="39" priority="5">
      <formula>OR($B22="Sa",$B22="So")</formula>
    </cfRule>
  </conditionalFormatting>
  <conditionalFormatting sqref="D22:D52">
    <cfRule type="expression" dxfId="38" priority="1">
      <formula>OR($B22="Sa",$B22="So")</formula>
    </cfRule>
  </conditionalFormatting>
  <dataValidations count="22">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A00-000000000000}">
      <formula1>"x,X"</formula1>
    </dataValidation>
    <dataValidation type="list" allowBlank="1" showInputMessage="1" showErrorMessage="1" sqref="S9:W9" xr:uid="{00000000-0002-0000-0A00-000001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A00-000002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A00-000003000000}">
      <formula1>"x,X"</formula1>
    </dataValidation>
    <dataValidation allowBlank="1" showInputMessage="1" showErrorMessage="1" promptTitle="Status" prompt="klicken Sie auf die blau markierte Zelle und wählen Sie anhand der Liste aus" sqref="B8 E8" xr:uid="{00000000-0002-0000-0A00-000004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A00-000005000000}"/>
    <dataValidation allowBlank="1" showInputMessage="1" showErrorMessage="1" promptTitle="Sollarbeitszeit" prompt="Die Werte werden gesetzt_x000a_Bitte geben Sie unter&quot;Status&quot; und &quot;TZ / VZ&quot; die zutreffenden Werte ein" sqref="H21:H52" xr:uid="{00000000-0002-0000-0A00-000006000000}"/>
    <dataValidation allowBlank="1" showInputMessage="1" showErrorMessage="1" promptTitle="Anwesenheitszeit" prompt="Bitte geben Sie die Anwesenheitszeit_x000a_im Format Stunden : Minuten ein" sqref="E21:G21" xr:uid="{00000000-0002-0000-0A00-000007000000}"/>
    <dataValidation allowBlank="1" showInputMessage="1" showErrorMessage="1" promptTitle="Sollarbeitszeit" prompt="Sollarbeitzeit ohne Berücksichtigung der Sonderfreizeiten" sqref="Z21:Z52" xr:uid="{00000000-0002-0000-0A00-000008000000}"/>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A00-000009000000}">
      <formula1>0.25</formula1>
      <formula2>0.833333333333333</formula2>
    </dataValidation>
    <dataValidation type="time" errorStyle="warning" allowBlank="1" showInputMessage="1" showErrorMessage="1" errorTitle="Arbeitsbeginn" error="Die Eingabe muss im Zeitformat_x000a_00:00 erfolgen._x000a__x000a_Zeiten vor 6:00 Uhr _x000a_bleiben unberücksichtigt" sqref="E22:E52" xr:uid="{00000000-0002-0000-0A00-00000A000000}">
      <formula1>0.25</formula1>
      <formula2>0.833333333333333</formula2>
    </dataValidation>
    <dataValidation allowBlank="1" showInputMessage="1" showErrorMessage="1" promptTitle="Unterbrechung" prompt="Beginn und Ende einer Arbeitsunterbrechung_x000a_im Format z.B. _x000a_12:00   12:30 _x000a_eingeben_x000a__x000a__x000a_" sqref="K21:M21" xr:uid="{00000000-0002-0000-0A00-00000B000000}"/>
    <dataValidation allowBlank="1" showErrorMessage="1" promptTitle="Unterbrechung" prompt="Beginn und Ende einer Arbeitsunterbrechung_x000a_(Mittagspause etc.)_x000a_in Std. und Minuten eingeben._x000a_zB.  12:00    12:30_x000a_Die Differenz wird berechnet." sqref="AB21" xr:uid="{00000000-0002-0000-0A00-00000C000000}"/>
    <dataValidation type="time" errorStyle="warning" allowBlank="1" showInputMessage="1" showErrorMessage="1" errorTitle="Arbeitsende" error="Die Eingabe muss im Zeitformat_x000a_00:00 erfolgen._x000a__x000a_Zeiten nach 20:00 Uhr_x000a_bleiben unberücksichtigt" sqref="F22:F52" xr:uid="{00000000-0002-0000-0A00-00000D000000}">
      <formula1>0.25</formula1>
      <formula2>0.833333333333333</formula2>
    </dataValidation>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A00-00000E000000}">
      <formula1>0.25</formula1>
      <formula2>0.833333333333333</formula2>
    </dataValidation>
    <dataValidation allowBlank="1" showInputMessage="1" showErrorMessage="1" promptTitle="Soll Pause" prompt="&gt;6 Std. mind. 30 Min. Pause_x000a_&gt;9 Std. mind. 45 Min. Pause_x000a_autom. Abgleich für die Aufrechnung" sqref="Q21" xr:uid="{00000000-0002-0000-0A00-00000F000000}"/>
    <dataValidation allowBlank="1" showInputMessage="1" showErrorMessage="1" promptTitle="Aufrechnung" prompt="Ergebnis der Sollarbeitszeit zur_x000a_tatsächlichen Arbeitszeit" sqref="U21" xr:uid="{00000000-0002-0000-0A00-000010000000}"/>
    <dataValidation allowBlank="1" showInputMessage="1" showErrorMessage="1" promptTitle="Diff." prompt="Berechnet die Differenz zwischen_x000a_Anwesenheitszeit und Sollarbeitszeit" sqref="I21" xr:uid="{00000000-0002-0000-0A00-000011000000}"/>
    <dataValidation allowBlank="1" showInputMessage="1" showErrorMessage="1" promptTitle="Bemerkungen" prompt="Raum für eigene Bemerkungen_x000a_zB. Sitzung AG, Freizeitausgleich (FZA), mobile Office...." sqref="S21:T21" xr:uid="{00000000-0002-0000-0A00-000012000000}"/>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A00-000013000000}">
      <formula1>"VZ,TZ,Schicht"</formula1>
    </dataValidation>
    <dataValidation allowBlank="1" showErrorMessage="1" sqref="B9:C9" xr:uid="{00000000-0002-0000-0A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A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11.44140625" hidden="1" customWidth="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DATE(Stammdaten!C6,11,1)</f>
        <v>44500</v>
      </c>
      <c r="K6" s="226"/>
      <c r="L6" s="226"/>
      <c r="M6" s="226"/>
      <c r="N6" s="226"/>
      <c r="O6" s="23"/>
      <c r="P6" s="23"/>
      <c r="Q6" s="23"/>
      <c r="R6" s="23"/>
      <c r="S6" s="229"/>
      <c r="T6" s="230"/>
      <c r="U6" s="147" t="str">
        <f ca="1">IF('10'!$AF$52&lt;0,"-","+")</f>
        <v>-</v>
      </c>
      <c r="V6" s="144">
        <f ca="1">'10'!$V$55</f>
        <v>1707</v>
      </c>
      <c r="W6" s="145" t="s">
        <v>6</v>
      </c>
      <c r="X6" s="146">
        <f ca="1">'10'!$X$55</f>
        <v>39.999999999718057</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20</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0.39999999999718056</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-1707.666666666662</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Sa</v>
      </c>
      <c r="C22" s="2">
        <f>DATE(Stammdaten!C6,MONTH(J6),1)</f>
        <v>44500</v>
      </c>
      <c r="D22" s="12"/>
      <c r="E22" s="3"/>
      <c r="F22" s="4"/>
      <c r="G22" s="151">
        <f>IF(C22=" ","",IF(D22="FZA",0,IF(OR(D22="",D22="dA"),IF(AND(F22&gt;0,E22&gt;0),(F22-E22),0),IF(D22="F",(F22-E22),H22))))</f>
        <v>0</v>
      </c>
      <c r="H22" s="152">
        <f t="shared" ref="H22:H52" ca="1" si="0">IF(OR(D22="KK",D22="F",D22="SU",D22="U"),0,Z22)</f>
        <v>0</v>
      </c>
      <c r="I22" s="152" t="str">
        <f t="shared" ref="I22:I49" ca="1" si="1">IF(G22=H22," ",IF(G22&gt;H22,"+","-"))</f>
        <v xml:space="preserve"> </v>
      </c>
      <c r="J22" s="153" t="str">
        <f t="shared" ref="J22:J49" ca="1" si="2">IF(H22=G22,"  ",IF(H22&gt;G22,(H22-G22),(G22-H22)))</f>
        <v xml:space="preserve">  </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
      </c>
      <c r="V22" s="165" t="str">
        <f ca="1">IF(OR(Z22&gt;0,AND(Z22=0,T22&lt;&gt;"")),IF(AE22="","",IF(AG22&lt;0,(AG22*(-1)),AG22)),"")</f>
        <v/>
      </c>
      <c r="W22" s="166" t="str">
        <f ca="1">IF(OR(Z22&gt;0,AND(Z22=0,T22&lt;&gt;"")),IF(AE22="","",":"),"")</f>
        <v/>
      </c>
      <c r="X22" s="167" t="str">
        <f ca="1">IF(OR(Z22&gt;0,AND(Z22=0,T22&lt;&gt;"")),IF(AE22="","",IF(AF22&gt;0,PRODUCT(AH22,100),PRODUCT(AH22,-100))),"")</f>
        <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v>
      </c>
      <c r="AA22" s="6">
        <f t="shared" ref="AA22:AA52" ca="1" si="5">IF(I22="-",(-J22)*24,IF(I22="+",(+J22)*24,0))</f>
        <v>0</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-1707.666666666662</v>
      </c>
      <c r="AF22" s="9">
        <f t="shared" ref="AF22:AF52" ca="1" si="7">SUM(AF21,AA22,AD22)</f>
        <v>-1707.666666666662</v>
      </c>
      <c r="AG22" s="10">
        <f ca="1">ROUNDDOWN(ROUND(AF22,2),0)</f>
        <v>-1707</v>
      </c>
      <c r="AH22" s="10">
        <f t="shared" ref="AH22:AH52" ca="1" si="8">SUM(AF22-AG22)/100*60</f>
        <v>-0.39999999999718056</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So</v>
      </c>
      <c r="C23" s="2">
        <f t="shared" ref="C23:C52" si="10">IF(C22=" "," ",IF(MONTH(C22+1)&lt;&gt;MONTH(C22)," ",C22+1))</f>
        <v>44501</v>
      </c>
      <c r="D23" s="12"/>
      <c r="E23" s="3"/>
      <c r="F23" s="4"/>
      <c r="G23" s="151">
        <f t="shared" ref="G23:G52" si="11">IF(C23=" ","",IF(D23="FZA",0,IF(OR(D23="",D23="dA"),IF(AND(F23&gt;0,E23&gt;0),(F23-E23),0),IF(D23="F",(F23-E23),H23))))</f>
        <v>0</v>
      </c>
      <c r="H23" s="152">
        <f t="shared" ca="1" si="0"/>
        <v>0</v>
      </c>
      <c r="I23" s="152" t="str">
        <f t="shared" ca="1" si="1"/>
        <v xml:space="preserve"> </v>
      </c>
      <c r="J23" s="153" t="str">
        <f t="shared" ca="1" si="2"/>
        <v xml:space="preserve">  </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
      </c>
      <c r="V23" s="165" t="str">
        <f t="shared" ref="V23:V52" ca="1" si="14">IF(OR(Z23&gt;0,AND(Z23=0,T23&lt;&gt;"")),IF(AE23="","",IF(AG23&lt;0,(AG23*(-1)),AG23)),"")</f>
        <v/>
      </c>
      <c r="W23" s="166" t="str">
        <f t="shared" ref="W23:W52" ca="1" si="15">IF(OR(Z23&gt;0,AND(Z23=0,T23&lt;&gt;"")),IF(AE23="","",":"),"")</f>
        <v/>
      </c>
      <c r="X23" s="167" t="str">
        <f t="shared" ref="X23:X52" ca="1" si="16">IF(OR(Z23&gt;0,AND(Z23=0,T23&lt;&gt;"")),IF(AE23="","",IF(AF23&gt;0,PRODUCT(AH23,100),PRODUCT(AH23,-100))),"")</f>
        <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v>
      </c>
      <c r="AA23" s="6">
        <f t="shared" ca="1" si="5"/>
        <v>0</v>
      </c>
      <c r="AB23" s="7">
        <f t="shared" ref="AB23:AB52" si="17">IF(L23&gt;0,(L23-K23)+(N23-M23)+(P23-O23),TIMEVALUE("0:00"))</f>
        <v>0</v>
      </c>
      <c r="AC23" s="11">
        <f t="shared" si="6"/>
        <v>0</v>
      </c>
      <c r="AD23" s="8">
        <f t="shared" ref="AD23:AD52" si="18">IF(OR(D23="BZ",D23="DB",D23="FZA",D23="K"),0,IF(AC23&gt;AB23,-AC23*24,-AB23*24))</f>
        <v>0</v>
      </c>
      <c r="AE23" s="8">
        <f t="shared" ref="AE23:AE52" ca="1" si="19">IF(C23&lt;&gt;" ",AF23,"")</f>
        <v>-1707.666666666662</v>
      </c>
      <c r="AF23" s="9">
        <f ca="1">SUM(AF22,AA23,AD23)</f>
        <v>-1707.666666666662</v>
      </c>
      <c r="AG23" s="10">
        <f t="shared" ref="AG23:AG52" ca="1" si="20">ROUNDDOWN(ROUND(AF23,2),0)</f>
        <v>-1707</v>
      </c>
      <c r="AH23" s="10">
        <f t="shared" ca="1" si="8"/>
        <v>-0.39999999999718056</v>
      </c>
      <c r="AI23" s="60"/>
      <c r="AJ23" s="18"/>
      <c r="AK23" s="18"/>
      <c r="AL23" s="18"/>
      <c r="AM23" s="18"/>
    </row>
    <row r="24" spans="1:39" ht="19.95" customHeight="1" x14ac:dyDescent="0.25">
      <c r="A24" s="60"/>
      <c r="B24" s="1" t="str">
        <f t="shared" si="9"/>
        <v>Mo</v>
      </c>
      <c r="C24" s="2">
        <f t="shared" si="10"/>
        <v>44502</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1715</v>
      </c>
      <c r="W24" s="166" t="str">
        <f t="shared" ca="1" si="15"/>
        <v>:</v>
      </c>
      <c r="X24" s="167">
        <f t="shared" ca="1" si="16"/>
        <v>29.999999999713513</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-1715.4999999999952</v>
      </c>
      <c r="AF24" s="9">
        <f t="shared" ca="1" si="7"/>
        <v>-1715.4999999999952</v>
      </c>
      <c r="AG24" s="10">
        <f t="shared" ca="1" si="20"/>
        <v>-1715</v>
      </c>
      <c r="AH24" s="10">
        <f t="shared" ca="1" si="8"/>
        <v>-0.29999999999713511</v>
      </c>
      <c r="AI24" s="60"/>
      <c r="AJ24" s="18"/>
      <c r="AK24" s="18"/>
      <c r="AL24" s="18"/>
      <c r="AM24" s="18"/>
    </row>
    <row r="25" spans="1:39" ht="19.95" customHeight="1" x14ac:dyDescent="0.25">
      <c r="A25" s="60"/>
      <c r="B25" s="1" t="str">
        <f t="shared" si="9"/>
        <v>Di</v>
      </c>
      <c r="C25" s="2">
        <f t="shared" si="10"/>
        <v>44503</v>
      </c>
      <c r="D25" s="12"/>
      <c r="E25" s="3"/>
      <c r="F25" s="4"/>
      <c r="G25" s="151">
        <f t="shared" si="11"/>
        <v>0</v>
      </c>
      <c r="H25" s="152">
        <f t="shared" ca="1" si="0"/>
        <v>0.3263888888888889</v>
      </c>
      <c r="I25" s="152" t="str">
        <f t="shared" ca="1" si="1"/>
        <v>-</v>
      </c>
      <c r="J25" s="153">
        <f t="shared" ca="1" si="2"/>
        <v>0.3263888888888889</v>
      </c>
      <c r="K25" s="4"/>
      <c r="L25" s="5"/>
      <c r="M25" s="39"/>
      <c r="N25" s="39"/>
      <c r="O25" s="39"/>
      <c r="P25" s="39"/>
      <c r="Q25" s="156" t="str">
        <f t="shared" si="3"/>
        <v/>
      </c>
      <c r="R25" s="157" t="str">
        <f t="shared" si="4"/>
        <v/>
      </c>
      <c r="S25" s="13"/>
      <c r="T25" s="149" t="str">
        <f t="shared" si="12"/>
        <v/>
      </c>
      <c r="U25" s="164" t="str">
        <f t="shared" ca="1" si="13"/>
        <v>-</v>
      </c>
      <c r="V25" s="165">
        <f t="shared" ca="1" si="14"/>
        <v>1723</v>
      </c>
      <c r="W25" s="166" t="str">
        <f t="shared" ca="1" si="15"/>
        <v>:</v>
      </c>
      <c r="X25" s="167">
        <f t="shared" ca="1" si="16"/>
        <v>19.999999999708962</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0.3263888888888889</v>
      </c>
      <c r="AA25" s="6">
        <f t="shared" ca="1" si="5"/>
        <v>-7.8333333333333339</v>
      </c>
      <c r="AB25" s="7">
        <f t="shared" si="17"/>
        <v>0</v>
      </c>
      <c r="AC25" s="11">
        <f t="shared" si="6"/>
        <v>0</v>
      </c>
      <c r="AD25" s="8">
        <f t="shared" si="18"/>
        <v>0</v>
      </c>
      <c r="AE25" s="8">
        <f t="shared" ca="1" si="19"/>
        <v>-1723.3333333333285</v>
      </c>
      <c r="AF25" s="9">
        <f t="shared" ca="1" si="7"/>
        <v>-1723.3333333333285</v>
      </c>
      <c r="AG25" s="10">
        <f t="shared" ca="1" si="20"/>
        <v>-1723</v>
      </c>
      <c r="AH25" s="10">
        <f t="shared" ca="1" si="8"/>
        <v>-0.19999999999708962</v>
      </c>
      <c r="AI25" s="60"/>
      <c r="AJ25" s="18"/>
      <c r="AK25" s="18"/>
      <c r="AL25" s="18"/>
      <c r="AM25" s="18"/>
    </row>
    <row r="26" spans="1:39" ht="19.95" customHeight="1" x14ac:dyDescent="0.25">
      <c r="A26" s="60"/>
      <c r="B26" s="1" t="str">
        <f t="shared" si="9"/>
        <v>Mi</v>
      </c>
      <c r="C26" s="2">
        <f t="shared" si="10"/>
        <v>44504</v>
      </c>
      <c r="D26" s="12"/>
      <c r="E26" s="3"/>
      <c r="F26" s="4"/>
      <c r="G26" s="151">
        <f t="shared" si="11"/>
        <v>0</v>
      </c>
      <c r="H26" s="152">
        <f t="shared" ca="1" si="0"/>
        <v>0.3263888888888889</v>
      </c>
      <c r="I26" s="152" t="str">
        <f t="shared" ca="1" si="1"/>
        <v>-</v>
      </c>
      <c r="J26" s="153">
        <f t="shared" ca="1" si="2"/>
        <v>0.3263888888888889</v>
      </c>
      <c r="K26" s="4"/>
      <c r="L26" s="5"/>
      <c r="M26" s="39"/>
      <c r="N26" s="39"/>
      <c r="O26" s="39"/>
      <c r="P26" s="39"/>
      <c r="Q26" s="156" t="str">
        <f t="shared" si="3"/>
        <v/>
      </c>
      <c r="R26" s="157" t="str">
        <f t="shared" si="4"/>
        <v/>
      </c>
      <c r="S26" s="13"/>
      <c r="T26" s="149" t="str">
        <f t="shared" si="12"/>
        <v/>
      </c>
      <c r="U26" s="164" t="str">
        <f t="shared" ca="1" si="13"/>
        <v>-</v>
      </c>
      <c r="V26" s="165">
        <f t="shared" ca="1" si="14"/>
        <v>1731</v>
      </c>
      <c r="W26" s="166" t="str">
        <f t="shared" ca="1" si="15"/>
        <v>:</v>
      </c>
      <c r="X26" s="167">
        <f t="shared" ca="1" si="16"/>
        <v>9.9999999997044142</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0.3263888888888889</v>
      </c>
      <c r="AA26" s="6">
        <f t="shared" ca="1" si="5"/>
        <v>-7.8333333333333339</v>
      </c>
      <c r="AB26" s="7">
        <f t="shared" si="17"/>
        <v>0</v>
      </c>
      <c r="AC26" s="11">
        <f t="shared" si="6"/>
        <v>0</v>
      </c>
      <c r="AD26" s="8">
        <f t="shared" si="18"/>
        <v>0</v>
      </c>
      <c r="AE26" s="8">
        <f t="shared" ca="1" si="19"/>
        <v>-1731.1666666666617</v>
      </c>
      <c r="AF26" s="9">
        <f t="shared" ca="1" si="7"/>
        <v>-1731.1666666666617</v>
      </c>
      <c r="AG26" s="10">
        <f t="shared" ca="1" si="20"/>
        <v>-1731</v>
      </c>
      <c r="AH26" s="10">
        <f t="shared" ca="1" si="8"/>
        <v>-9.9999999997044148E-2</v>
      </c>
      <c r="AI26" s="60"/>
      <c r="AJ26" s="18"/>
      <c r="AK26" s="18"/>
      <c r="AL26" s="18"/>
      <c r="AM26" s="18"/>
    </row>
    <row r="27" spans="1:39" ht="19.95" customHeight="1" x14ac:dyDescent="0.25">
      <c r="A27" s="60"/>
      <c r="B27" s="1" t="str">
        <f t="shared" si="9"/>
        <v>Do</v>
      </c>
      <c r="C27" s="2">
        <f t="shared" si="10"/>
        <v>44505</v>
      </c>
      <c r="D27" s="12"/>
      <c r="E27" s="3"/>
      <c r="F27" s="4"/>
      <c r="G27" s="151">
        <f t="shared" si="11"/>
        <v>0</v>
      </c>
      <c r="H27" s="152">
        <f t="shared" ca="1" si="0"/>
        <v>0.3263888888888889</v>
      </c>
      <c r="I27" s="152" t="str">
        <f t="shared" ca="1" si="1"/>
        <v>-</v>
      </c>
      <c r="J27" s="153">
        <f t="shared" ca="1" si="2"/>
        <v>0.3263888888888889</v>
      </c>
      <c r="K27" s="4"/>
      <c r="L27" s="5"/>
      <c r="M27" s="5"/>
      <c r="N27" s="5"/>
      <c r="O27" s="5"/>
      <c r="P27" s="5"/>
      <c r="Q27" s="158" t="str">
        <f t="shared" si="3"/>
        <v/>
      </c>
      <c r="R27" s="159" t="str">
        <f t="shared" si="4"/>
        <v/>
      </c>
      <c r="S27" s="13"/>
      <c r="T27" s="149" t="str">
        <f t="shared" si="12"/>
        <v/>
      </c>
      <c r="U27" s="164" t="str">
        <f t="shared" ca="1" si="13"/>
        <v>-</v>
      </c>
      <c r="V27" s="165">
        <f t="shared" ca="1" si="14"/>
        <v>1739</v>
      </c>
      <c r="W27" s="166" t="str">
        <f t="shared" ca="1" si="15"/>
        <v>:</v>
      </c>
      <c r="X27" s="167">
        <f t="shared" ca="1" si="16"/>
        <v>-3.0013325158506632E-10</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0.3263888888888889</v>
      </c>
      <c r="AA27" s="6">
        <f t="shared" ca="1" si="5"/>
        <v>-7.8333333333333339</v>
      </c>
      <c r="AB27" s="7">
        <f t="shared" si="17"/>
        <v>0</v>
      </c>
      <c r="AC27" s="11">
        <f t="shared" si="6"/>
        <v>0</v>
      </c>
      <c r="AD27" s="8">
        <f t="shared" si="18"/>
        <v>0</v>
      </c>
      <c r="AE27" s="8">
        <f t="shared" ca="1" si="19"/>
        <v>-1738.999999999995</v>
      </c>
      <c r="AF27" s="9">
        <f t="shared" ca="1" si="7"/>
        <v>-1738.999999999995</v>
      </c>
      <c r="AG27" s="10">
        <f t="shared" ca="1" si="20"/>
        <v>-1739</v>
      </c>
      <c r="AH27" s="10">
        <f t="shared" ca="1" si="8"/>
        <v>3.001332515850663E-12</v>
      </c>
      <c r="AI27" s="60"/>
      <c r="AJ27" s="18"/>
      <c r="AK27" s="18"/>
      <c r="AL27" s="18"/>
      <c r="AM27" s="18"/>
    </row>
    <row r="28" spans="1:39" ht="19.95" customHeight="1" x14ac:dyDescent="0.25">
      <c r="A28" s="60"/>
      <c r="B28" s="1" t="str">
        <f t="shared" si="9"/>
        <v>Fr</v>
      </c>
      <c r="C28" s="2">
        <f t="shared" si="10"/>
        <v>44506</v>
      </c>
      <c r="D28" s="12"/>
      <c r="E28" s="3"/>
      <c r="F28" s="4"/>
      <c r="G28" s="151">
        <f t="shared" si="11"/>
        <v>0</v>
      </c>
      <c r="H28" s="152">
        <f t="shared" ca="1" si="0"/>
        <v>0.3263888888888889</v>
      </c>
      <c r="I28" s="152" t="str">
        <f t="shared" ca="1" si="1"/>
        <v>-</v>
      </c>
      <c r="J28" s="153">
        <f t="shared" ca="1" si="2"/>
        <v>0.3263888888888889</v>
      </c>
      <c r="K28" s="4"/>
      <c r="L28" s="5"/>
      <c r="M28" s="5"/>
      <c r="N28" s="5"/>
      <c r="O28" s="5"/>
      <c r="P28" s="5"/>
      <c r="Q28" s="158" t="str">
        <f t="shared" si="3"/>
        <v/>
      </c>
      <c r="R28" s="159" t="str">
        <f t="shared" si="4"/>
        <v/>
      </c>
      <c r="S28" s="13"/>
      <c r="T28" s="149" t="str">
        <f t="shared" si="12"/>
        <v/>
      </c>
      <c r="U28" s="164" t="str">
        <f t="shared" ca="1" si="13"/>
        <v>-</v>
      </c>
      <c r="V28" s="165">
        <f t="shared" ca="1" si="14"/>
        <v>1746</v>
      </c>
      <c r="W28" s="166" t="str">
        <f t="shared" ca="1" si="15"/>
        <v>:</v>
      </c>
      <c r="X28" s="167">
        <f t="shared" ca="1" si="16"/>
        <v>49.999999999695319</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0.3263888888888889</v>
      </c>
      <c r="AA28" s="6">
        <f t="shared" ca="1" si="5"/>
        <v>-7.8333333333333339</v>
      </c>
      <c r="AB28" s="7">
        <f t="shared" si="17"/>
        <v>0</v>
      </c>
      <c r="AC28" s="11">
        <f t="shared" si="6"/>
        <v>0</v>
      </c>
      <c r="AD28" s="8">
        <f t="shared" si="18"/>
        <v>0</v>
      </c>
      <c r="AE28" s="8">
        <f t="shared" ca="1" si="19"/>
        <v>-1746.8333333333283</v>
      </c>
      <c r="AF28" s="9">
        <f t="shared" ca="1" si="7"/>
        <v>-1746.8333333333283</v>
      </c>
      <c r="AG28" s="10">
        <f t="shared" ca="1" si="20"/>
        <v>-1746</v>
      </c>
      <c r="AH28" s="10">
        <f t="shared" ca="1" si="8"/>
        <v>-0.49999999999695316</v>
      </c>
      <c r="AI28" s="60"/>
      <c r="AJ28" s="18"/>
      <c r="AK28" s="18"/>
      <c r="AL28" s="18"/>
      <c r="AM28" s="18"/>
    </row>
    <row r="29" spans="1:39" ht="19.95" customHeight="1" x14ac:dyDescent="0.25">
      <c r="A29" s="60"/>
      <c r="B29" s="1" t="str">
        <f t="shared" si="9"/>
        <v>Sa</v>
      </c>
      <c r="C29" s="2">
        <f t="shared" si="10"/>
        <v>44507</v>
      </c>
      <c r="D29" s="12"/>
      <c r="E29" s="3"/>
      <c r="F29" s="4"/>
      <c r="G29" s="151">
        <f t="shared" si="11"/>
        <v>0</v>
      </c>
      <c r="H29" s="152">
        <f t="shared" ca="1" si="0"/>
        <v>0</v>
      </c>
      <c r="I29" s="152" t="str">
        <f t="shared" ca="1" si="1"/>
        <v xml:space="preserve"> </v>
      </c>
      <c r="J29" s="153" t="str">
        <f t="shared" ca="1" si="2"/>
        <v xml:space="preserve">  </v>
      </c>
      <c r="K29" s="4"/>
      <c r="L29" s="5"/>
      <c r="M29" s="5"/>
      <c r="N29" s="5"/>
      <c r="O29" s="5"/>
      <c r="P29" s="5"/>
      <c r="Q29" s="158" t="str">
        <f t="shared" si="3"/>
        <v/>
      </c>
      <c r="R29" s="159" t="str">
        <f t="shared" si="4"/>
        <v/>
      </c>
      <c r="S29" s="13"/>
      <c r="T29" s="149" t="str">
        <f t="shared" si="12"/>
        <v/>
      </c>
      <c r="U29" s="164" t="str">
        <f t="shared" ca="1" si="13"/>
        <v/>
      </c>
      <c r="V29" s="165" t="str">
        <f t="shared" ca="1" si="14"/>
        <v/>
      </c>
      <c r="W29" s="166" t="str">
        <f t="shared" ca="1" si="15"/>
        <v/>
      </c>
      <c r="X29" s="167" t="str">
        <f t="shared" ca="1" si="16"/>
        <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v>
      </c>
      <c r="AA29" s="6">
        <f t="shared" ca="1" si="5"/>
        <v>0</v>
      </c>
      <c r="AB29" s="7">
        <f t="shared" si="17"/>
        <v>0</v>
      </c>
      <c r="AC29" s="11">
        <f t="shared" si="6"/>
        <v>0</v>
      </c>
      <c r="AD29" s="8">
        <f t="shared" si="18"/>
        <v>0</v>
      </c>
      <c r="AE29" s="8">
        <f t="shared" ca="1" si="19"/>
        <v>-1746.8333333333283</v>
      </c>
      <c r="AF29" s="9">
        <f t="shared" ca="1" si="7"/>
        <v>-1746.8333333333283</v>
      </c>
      <c r="AG29" s="10">
        <f t="shared" ca="1" si="20"/>
        <v>-1746</v>
      </c>
      <c r="AH29" s="10">
        <f t="shared" ca="1" si="8"/>
        <v>-0.49999999999695316</v>
      </c>
      <c r="AI29" s="60"/>
      <c r="AJ29" s="18"/>
      <c r="AK29" s="18"/>
      <c r="AL29" s="18"/>
      <c r="AM29" s="18"/>
    </row>
    <row r="30" spans="1:39" ht="19.95" customHeight="1" x14ac:dyDescent="0.25">
      <c r="A30" s="60"/>
      <c r="B30" s="1" t="str">
        <f t="shared" si="9"/>
        <v>So</v>
      </c>
      <c r="C30" s="2">
        <f t="shared" si="10"/>
        <v>44508</v>
      </c>
      <c r="D30" s="12"/>
      <c r="E30" s="3"/>
      <c r="F30" s="4"/>
      <c r="G30" s="151">
        <f t="shared" si="11"/>
        <v>0</v>
      </c>
      <c r="H30" s="152">
        <f t="shared" ca="1" si="0"/>
        <v>0</v>
      </c>
      <c r="I30" s="152" t="str">
        <f t="shared" ca="1" si="1"/>
        <v xml:space="preserve"> </v>
      </c>
      <c r="J30" s="153" t="str">
        <f t="shared" ca="1" si="2"/>
        <v xml:space="preserve">  </v>
      </c>
      <c r="K30" s="4"/>
      <c r="L30" s="5"/>
      <c r="M30" s="5"/>
      <c r="N30" s="5"/>
      <c r="O30" s="5"/>
      <c r="P30" s="5"/>
      <c r="Q30" s="158" t="str">
        <f t="shared" si="3"/>
        <v/>
      </c>
      <c r="R30" s="159" t="str">
        <f t="shared" si="4"/>
        <v/>
      </c>
      <c r="S30" s="13"/>
      <c r="T30" s="149" t="str">
        <f t="shared" si="12"/>
        <v/>
      </c>
      <c r="U30" s="164" t="str">
        <f t="shared" ca="1" si="13"/>
        <v/>
      </c>
      <c r="V30" s="165" t="str">
        <f t="shared" ca="1" si="14"/>
        <v/>
      </c>
      <c r="W30" s="166" t="str">
        <f t="shared" ca="1" si="15"/>
        <v/>
      </c>
      <c r="X30" s="167" t="str">
        <f t="shared" ca="1" si="16"/>
        <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v>
      </c>
      <c r="AA30" s="6">
        <f t="shared" ca="1" si="5"/>
        <v>0</v>
      </c>
      <c r="AB30" s="7">
        <f t="shared" si="17"/>
        <v>0</v>
      </c>
      <c r="AC30" s="11">
        <f t="shared" si="6"/>
        <v>0</v>
      </c>
      <c r="AD30" s="8">
        <f t="shared" si="18"/>
        <v>0</v>
      </c>
      <c r="AE30" s="8">
        <f t="shared" ca="1" si="19"/>
        <v>-1746.8333333333283</v>
      </c>
      <c r="AF30" s="9">
        <f t="shared" ca="1" si="7"/>
        <v>-1746.8333333333283</v>
      </c>
      <c r="AG30" s="10">
        <f t="shared" ca="1" si="20"/>
        <v>-1746</v>
      </c>
      <c r="AH30" s="10">
        <f t="shared" ca="1" si="8"/>
        <v>-0.49999999999695316</v>
      </c>
      <c r="AI30" s="60"/>
      <c r="AJ30" s="18"/>
      <c r="AK30" s="18"/>
      <c r="AL30" s="18"/>
      <c r="AM30" s="18"/>
    </row>
    <row r="31" spans="1:39" ht="19.95" customHeight="1" x14ac:dyDescent="0.25">
      <c r="A31" s="60"/>
      <c r="B31" s="1" t="str">
        <f t="shared" si="9"/>
        <v>Mo</v>
      </c>
      <c r="C31" s="2">
        <f t="shared" si="10"/>
        <v>44509</v>
      </c>
      <c r="D31" s="12"/>
      <c r="E31" s="3"/>
      <c r="F31" s="4"/>
      <c r="G31" s="151">
        <f t="shared" si="11"/>
        <v>0</v>
      </c>
      <c r="H31" s="152">
        <f t="shared" ca="1" si="0"/>
        <v>0.3263888888888889</v>
      </c>
      <c r="I31" s="152" t="str">
        <f t="shared" ca="1" si="1"/>
        <v>-</v>
      </c>
      <c r="J31" s="153">
        <f t="shared" ca="1" si="2"/>
        <v>0.3263888888888889</v>
      </c>
      <c r="K31" s="4"/>
      <c r="L31" s="5"/>
      <c r="M31" s="5"/>
      <c r="N31" s="5"/>
      <c r="O31" s="5"/>
      <c r="P31" s="5"/>
      <c r="Q31" s="158" t="str">
        <f t="shared" si="3"/>
        <v/>
      </c>
      <c r="R31" s="159" t="str">
        <f t="shared" si="4"/>
        <v/>
      </c>
      <c r="S31" s="13"/>
      <c r="T31" s="149" t="str">
        <f t="shared" si="12"/>
        <v/>
      </c>
      <c r="U31" s="164" t="str">
        <f t="shared" ca="1" si="13"/>
        <v>-</v>
      </c>
      <c r="V31" s="165">
        <f t="shared" ca="1" si="14"/>
        <v>1754</v>
      </c>
      <c r="W31" s="166" t="str">
        <f t="shared" ca="1" si="15"/>
        <v>:</v>
      </c>
      <c r="X31" s="167">
        <f t="shared" ca="1" si="16"/>
        <v>39.999999999690772</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0.3263888888888889</v>
      </c>
      <c r="AA31" s="6">
        <f t="shared" ca="1" si="5"/>
        <v>-7.8333333333333339</v>
      </c>
      <c r="AB31" s="7">
        <f t="shared" si="17"/>
        <v>0</v>
      </c>
      <c r="AC31" s="11">
        <f t="shared" si="6"/>
        <v>0</v>
      </c>
      <c r="AD31" s="8">
        <f t="shared" si="18"/>
        <v>0</v>
      </c>
      <c r="AE31" s="8">
        <f t="shared" ca="1" si="19"/>
        <v>-1754.6666666666615</v>
      </c>
      <c r="AF31" s="9">
        <f t="shared" ca="1" si="7"/>
        <v>-1754.6666666666615</v>
      </c>
      <c r="AG31" s="10">
        <f t="shared" ca="1" si="20"/>
        <v>-1754</v>
      </c>
      <c r="AH31" s="10">
        <f t="shared" ca="1" si="8"/>
        <v>-0.39999999999690772</v>
      </c>
      <c r="AI31" s="60"/>
      <c r="AJ31" s="18"/>
      <c r="AK31" s="33"/>
      <c r="AL31" s="18"/>
      <c r="AM31" s="18"/>
    </row>
    <row r="32" spans="1:39" ht="19.95" customHeight="1" x14ac:dyDescent="0.25">
      <c r="A32" s="60"/>
      <c r="B32" s="1" t="str">
        <f t="shared" si="9"/>
        <v>Di</v>
      </c>
      <c r="C32" s="2">
        <f t="shared" si="10"/>
        <v>44510</v>
      </c>
      <c r="D32" s="12"/>
      <c r="E32" s="3"/>
      <c r="F32" s="4"/>
      <c r="G32" s="151">
        <f t="shared" si="11"/>
        <v>0</v>
      </c>
      <c r="H32" s="152">
        <f t="shared" ca="1" si="0"/>
        <v>0.3263888888888889</v>
      </c>
      <c r="I32" s="152" t="str">
        <f t="shared" ca="1" si="1"/>
        <v>-</v>
      </c>
      <c r="J32" s="153">
        <f t="shared" ca="1" si="2"/>
        <v>0.3263888888888889</v>
      </c>
      <c r="K32" s="4"/>
      <c r="L32" s="5"/>
      <c r="M32" s="5"/>
      <c r="N32" s="5"/>
      <c r="O32" s="5"/>
      <c r="P32" s="5"/>
      <c r="Q32" s="158" t="str">
        <f t="shared" si="3"/>
        <v/>
      </c>
      <c r="R32" s="159" t="str">
        <f t="shared" si="4"/>
        <v/>
      </c>
      <c r="S32" s="13"/>
      <c r="T32" s="149" t="str">
        <f t="shared" si="12"/>
        <v/>
      </c>
      <c r="U32" s="164" t="str">
        <f t="shared" ca="1" si="13"/>
        <v>-</v>
      </c>
      <c r="V32" s="165">
        <f t="shared" ca="1" si="14"/>
        <v>1762</v>
      </c>
      <c r="W32" s="166" t="str">
        <f t="shared" ca="1" si="15"/>
        <v>:</v>
      </c>
      <c r="X32" s="167">
        <f t="shared" ca="1" si="16"/>
        <v>29.999999999686228</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0.3263888888888889</v>
      </c>
      <c r="AA32" s="6">
        <f t="shared" ca="1" si="5"/>
        <v>-7.8333333333333339</v>
      </c>
      <c r="AB32" s="7">
        <f t="shared" si="17"/>
        <v>0</v>
      </c>
      <c r="AC32" s="11">
        <f t="shared" si="6"/>
        <v>0</v>
      </c>
      <c r="AD32" s="8">
        <f t="shared" si="18"/>
        <v>0</v>
      </c>
      <c r="AE32" s="8">
        <f t="shared" ca="1" si="19"/>
        <v>-1762.4999999999948</v>
      </c>
      <c r="AF32" s="9">
        <f t="shared" ca="1" si="7"/>
        <v>-1762.4999999999948</v>
      </c>
      <c r="AG32" s="10">
        <f t="shared" ca="1" si="20"/>
        <v>-1762</v>
      </c>
      <c r="AH32" s="10">
        <f t="shared" ca="1" si="8"/>
        <v>-0.29999999999686228</v>
      </c>
      <c r="AI32" s="60"/>
      <c r="AJ32" s="18"/>
      <c r="AK32" s="18"/>
      <c r="AL32" s="18"/>
      <c r="AM32" s="18"/>
    </row>
    <row r="33" spans="1:39" ht="19.95" customHeight="1" x14ac:dyDescent="0.25">
      <c r="A33" s="60"/>
      <c r="B33" s="1" t="str">
        <f t="shared" si="9"/>
        <v>Mi</v>
      </c>
      <c r="C33" s="2">
        <f t="shared" si="10"/>
        <v>44511</v>
      </c>
      <c r="D33" s="12"/>
      <c r="E33" s="3"/>
      <c r="F33" s="4"/>
      <c r="G33" s="151">
        <f t="shared" si="11"/>
        <v>0</v>
      </c>
      <c r="H33" s="152">
        <f t="shared" ca="1" si="0"/>
        <v>0.3263888888888889</v>
      </c>
      <c r="I33" s="152" t="str">
        <f t="shared" ca="1" si="1"/>
        <v>-</v>
      </c>
      <c r="J33" s="153">
        <f t="shared" ca="1" si="2"/>
        <v>0.3263888888888889</v>
      </c>
      <c r="K33" s="4"/>
      <c r="L33" s="5"/>
      <c r="M33" s="5"/>
      <c r="N33" s="5"/>
      <c r="O33" s="5"/>
      <c r="P33" s="5"/>
      <c r="Q33" s="158" t="str">
        <f t="shared" si="3"/>
        <v/>
      </c>
      <c r="R33" s="159" t="str">
        <f t="shared" si="4"/>
        <v/>
      </c>
      <c r="S33" s="13"/>
      <c r="T33" s="149" t="str">
        <f t="shared" si="12"/>
        <v/>
      </c>
      <c r="U33" s="164" t="str">
        <f t="shared" ca="1" si="13"/>
        <v>-</v>
      </c>
      <c r="V33" s="165">
        <f t="shared" ca="1" si="14"/>
        <v>1770</v>
      </c>
      <c r="W33" s="166" t="str">
        <f t="shared" ca="1" si="15"/>
        <v>:</v>
      </c>
      <c r="X33" s="167">
        <f t="shared" ca="1" si="16"/>
        <v>19.999999999681677</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0.3263888888888889</v>
      </c>
      <c r="AA33" s="6">
        <f t="shared" ca="1" si="5"/>
        <v>-7.8333333333333339</v>
      </c>
      <c r="AB33" s="7">
        <f t="shared" si="17"/>
        <v>0</v>
      </c>
      <c r="AC33" s="11">
        <f t="shared" si="6"/>
        <v>0</v>
      </c>
      <c r="AD33" s="8">
        <f t="shared" si="18"/>
        <v>0</v>
      </c>
      <c r="AE33" s="8">
        <f t="shared" ca="1" si="19"/>
        <v>-1770.333333333328</v>
      </c>
      <c r="AF33" s="9">
        <f t="shared" ca="1" si="7"/>
        <v>-1770.333333333328</v>
      </c>
      <c r="AG33" s="10">
        <f t="shared" ca="1" si="20"/>
        <v>-1770</v>
      </c>
      <c r="AH33" s="10">
        <f t="shared" ca="1" si="8"/>
        <v>-0.19999999999681678</v>
      </c>
      <c r="AI33" s="60"/>
      <c r="AJ33" s="18"/>
      <c r="AK33" s="18"/>
      <c r="AL33" s="18"/>
      <c r="AM33" s="18"/>
    </row>
    <row r="34" spans="1:39" ht="19.95" customHeight="1" x14ac:dyDescent="0.25">
      <c r="A34" s="60"/>
      <c r="B34" s="1" t="str">
        <f t="shared" si="9"/>
        <v>Do</v>
      </c>
      <c r="C34" s="2">
        <f t="shared" si="10"/>
        <v>44512</v>
      </c>
      <c r="D34" s="12"/>
      <c r="E34" s="3"/>
      <c r="F34" s="4"/>
      <c r="G34" s="151">
        <f t="shared" si="11"/>
        <v>0</v>
      </c>
      <c r="H34" s="152">
        <f t="shared" ca="1" si="0"/>
        <v>0.3263888888888889</v>
      </c>
      <c r="I34" s="152" t="str">
        <f t="shared" ca="1" si="1"/>
        <v>-</v>
      </c>
      <c r="J34" s="153">
        <f t="shared" ca="1" si="2"/>
        <v>0.3263888888888889</v>
      </c>
      <c r="K34" s="4"/>
      <c r="L34" s="5"/>
      <c r="M34" s="5"/>
      <c r="N34" s="5"/>
      <c r="O34" s="5"/>
      <c r="P34" s="5"/>
      <c r="Q34" s="158" t="str">
        <f t="shared" si="3"/>
        <v/>
      </c>
      <c r="R34" s="159" t="str">
        <f t="shared" si="4"/>
        <v/>
      </c>
      <c r="S34" s="13"/>
      <c r="T34" s="149" t="str">
        <f t="shared" si="12"/>
        <v/>
      </c>
      <c r="U34" s="164" t="str">
        <f t="shared" ca="1" si="13"/>
        <v>-</v>
      </c>
      <c r="V34" s="165">
        <f t="shared" ca="1" si="14"/>
        <v>1778</v>
      </c>
      <c r="W34" s="166" t="str">
        <f t="shared" ca="1" si="15"/>
        <v>:</v>
      </c>
      <c r="X34" s="167">
        <f t="shared" ca="1" si="16"/>
        <v>9.9999999996771294</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0.3263888888888889</v>
      </c>
      <c r="AA34" s="6">
        <f t="shared" ca="1" si="5"/>
        <v>-7.8333333333333339</v>
      </c>
      <c r="AB34" s="7">
        <f t="shared" si="17"/>
        <v>0</v>
      </c>
      <c r="AC34" s="11">
        <f t="shared" si="6"/>
        <v>0</v>
      </c>
      <c r="AD34" s="8">
        <f t="shared" si="18"/>
        <v>0</v>
      </c>
      <c r="AE34" s="8">
        <f t="shared" ca="1" si="19"/>
        <v>-1778.1666666666613</v>
      </c>
      <c r="AF34" s="9">
        <f t="shared" ca="1" si="7"/>
        <v>-1778.1666666666613</v>
      </c>
      <c r="AG34" s="10">
        <f t="shared" ca="1" si="20"/>
        <v>-1778</v>
      </c>
      <c r="AH34" s="10">
        <f t="shared" ca="1" si="8"/>
        <v>-9.9999999996771297E-2</v>
      </c>
      <c r="AI34" s="60"/>
      <c r="AJ34" s="18"/>
      <c r="AK34" s="18"/>
      <c r="AL34" s="18"/>
      <c r="AM34" s="18"/>
    </row>
    <row r="35" spans="1:39" ht="19.95" customHeight="1" x14ac:dyDescent="0.25">
      <c r="A35" s="60"/>
      <c r="B35" s="1" t="str">
        <f t="shared" si="9"/>
        <v>Fr</v>
      </c>
      <c r="C35" s="2">
        <f t="shared" si="10"/>
        <v>44513</v>
      </c>
      <c r="D35" s="12"/>
      <c r="E35" s="3"/>
      <c r="F35" s="4"/>
      <c r="G35" s="151">
        <f t="shared" si="11"/>
        <v>0</v>
      </c>
      <c r="H35" s="152">
        <f t="shared" ca="1" si="0"/>
        <v>0.3263888888888889</v>
      </c>
      <c r="I35" s="152" t="str">
        <f t="shared" ca="1" si="1"/>
        <v>-</v>
      </c>
      <c r="J35" s="153">
        <f t="shared" ca="1" si="2"/>
        <v>0.3263888888888889</v>
      </c>
      <c r="K35" s="4"/>
      <c r="L35" s="5"/>
      <c r="M35" s="40"/>
      <c r="N35" s="40"/>
      <c r="O35" s="40"/>
      <c r="P35" s="40"/>
      <c r="Q35" s="160" t="str">
        <f t="shared" si="3"/>
        <v/>
      </c>
      <c r="R35" s="161" t="str">
        <f t="shared" si="4"/>
        <v/>
      </c>
      <c r="S35" s="13"/>
      <c r="T35" s="149" t="str">
        <f t="shared" si="12"/>
        <v/>
      </c>
      <c r="U35" s="164" t="str">
        <f t="shared" ca="1" si="13"/>
        <v>-</v>
      </c>
      <c r="V35" s="165">
        <f t="shared" ca="1" si="14"/>
        <v>1786</v>
      </c>
      <c r="W35" s="166" t="str">
        <f t="shared" ca="1" si="15"/>
        <v>:</v>
      </c>
      <c r="X35" s="167">
        <f t="shared" ca="1" si="16"/>
        <v>-3.2741809263825411E-10</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0.3263888888888889</v>
      </c>
      <c r="AA35" s="6">
        <f t="shared" ca="1" si="5"/>
        <v>-7.8333333333333339</v>
      </c>
      <c r="AB35" s="7">
        <f t="shared" si="17"/>
        <v>0</v>
      </c>
      <c r="AC35" s="11">
        <f t="shared" si="6"/>
        <v>0</v>
      </c>
      <c r="AD35" s="8">
        <f t="shared" si="18"/>
        <v>0</v>
      </c>
      <c r="AE35" s="8">
        <f t="shared" ca="1" si="19"/>
        <v>-1785.9999999999945</v>
      </c>
      <c r="AF35" s="9">
        <f t="shared" ca="1" si="7"/>
        <v>-1785.9999999999945</v>
      </c>
      <c r="AG35" s="10">
        <f t="shared" ca="1" si="20"/>
        <v>-1786</v>
      </c>
      <c r="AH35" s="10">
        <f t="shared" ca="1" si="8"/>
        <v>3.2741809263825413E-12</v>
      </c>
      <c r="AI35" s="60"/>
      <c r="AJ35" s="18"/>
      <c r="AK35" s="18"/>
      <c r="AL35" s="18"/>
      <c r="AM35" s="18"/>
    </row>
    <row r="36" spans="1:39" ht="19.95" customHeight="1" x14ac:dyDescent="0.25">
      <c r="A36" s="60"/>
      <c r="B36" s="1" t="str">
        <f t="shared" si="9"/>
        <v>Sa</v>
      </c>
      <c r="C36" s="2">
        <f t="shared" si="10"/>
        <v>44514</v>
      </c>
      <c r="D36" s="12"/>
      <c r="E36" s="3"/>
      <c r="F36" s="4"/>
      <c r="G36" s="151">
        <f t="shared" si="11"/>
        <v>0</v>
      </c>
      <c r="H36" s="152">
        <f t="shared" ca="1" si="0"/>
        <v>0</v>
      </c>
      <c r="I36" s="152" t="str">
        <f t="shared" ca="1" si="1"/>
        <v xml:space="preserve"> </v>
      </c>
      <c r="J36" s="153" t="str">
        <f t="shared" ca="1" si="2"/>
        <v xml:space="preserve">  </v>
      </c>
      <c r="K36" s="4"/>
      <c r="L36" s="5"/>
      <c r="M36" s="5"/>
      <c r="N36" s="5"/>
      <c r="O36" s="5"/>
      <c r="P36" s="5"/>
      <c r="Q36" s="158" t="str">
        <f t="shared" si="3"/>
        <v/>
      </c>
      <c r="R36" s="159" t="str">
        <f t="shared" si="4"/>
        <v/>
      </c>
      <c r="S36" s="13"/>
      <c r="T36" s="149" t="str">
        <f t="shared" si="12"/>
        <v/>
      </c>
      <c r="U36" s="164" t="str">
        <f t="shared" ca="1" si="13"/>
        <v/>
      </c>
      <c r="V36" s="165" t="str">
        <f t="shared" ca="1" si="14"/>
        <v/>
      </c>
      <c r="W36" s="166" t="str">
        <f t="shared" ca="1" si="15"/>
        <v/>
      </c>
      <c r="X36" s="167" t="str">
        <f t="shared" ca="1" si="16"/>
        <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v>
      </c>
      <c r="AA36" s="6">
        <f t="shared" ca="1" si="5"/>
        <v>0</v>
      </c>
      <c r="AB36" s="7">
        <f t="shared" si="17"/>
        <v>0</v>
      </c>
      <c r="AC36" s="11">
        <f t="shared" si="6"/>
        <v>0</v>
      </c>
      <c r="AD36" s="8">
        <f t="shared" si="18"/>
        <v>0</v>
      </c>
      <c r="AE36" s="8">
        <f t="shared" ca="1" si="19"/>
        <v>-1785.9999999999945</v>
      </c>
      <c r="AF36" s="9">
        <f t="shared" ca="1" si="7"/>
        <v>-1785.9999999999945</v>
      </c>
      <c r="AG36" s="10">
        <f t="shared" ca="1" si="20"/>
        <v>-1786</v>
      </c>
      <c r="AH36" s="10">
        <f t="shared" ca="1" si="8"/>
        <v>3.2741809263825413E-12</v>
      </c>
      <c r="AI36" s="60"/>
      <c r="AJ36" s="18"/>
      <c r="AK36" s="18"/>
      <c r="AL36" s="18"/>
      <c r="AM36" s="18"/>
    </row>
    <row r="37" spans="1:39" ht="19.95" customHeight="1" x14ac:dyDescent="0.25">
      <c r="A37" s="60"/>
      <c r="B37" s="1" t="str">
        <f t="shared" si="9"/>
        <v>So</v>
      </c>
      <c r="C37" s="2">
        <f t="shared" si="10"/>
        <v>44515</v>
      </c>
      <c r="D37" s="12"/>
      <c r="E37" s="3"/>
      <c r="F37" s="4"/>
      <c r="G37" s="151">
        <f t="shared" si="11"/>
        <v>0</v>
      </c>
      <c r="H37" s="152">
        <f t="shared" ca="1" si="0"/>
        <v>0</v>
      </c>
      <c r="I37" s="152" t="str">
        <f t="shared" ca="1" si="1"/>
        <v xml:space="preserve"> </v>
      </c>
      <c r="J37" s="153" t="str">
        <f t="shared" ca="1" si="2"/>
        <v xml:space="preserve">  </v>
      </c>
      <c r="K37" s="4"/>
      <c r="L37" s="5"/>
      <c r="M37" s="5"/>
      <c r="N37" s="5"/>
      <c r="O37" s="5"/>
      <c r="P37" s="5"/>
      <c r="Q37" s="158" t="str">
        <f t="shared" si="3"/>
        <v/>
      </c>
      <c r="R37" s="159" t="str">
        <f t="shared" si="4"/>
        <v/>
      </c>
      <c r="S37" s="13"/>
      <c r="T37" s="149" t="str">
        <f t="shared" si="12"/>
        <v/>
      </c>
      <c r="U37" s="164" t="str">
        <f t="shared" ca="1" si="13"/>
        <v/>
      </c>
      <c r="V37" s="165" t="str">
        <f t="shared" ca="1" si="14"/>
        <v/>
      </c>
      <c r="W37" s="166" t="str">
        <f t="shared" ca="1" si="15"/>
        <v/>
      </c>
      <c r="X37" s="167" t="str">
        <f t="shared" ca="1" si="16"/>
        <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v>
      </c>
      <c r="AA37" s="6">
        <f t="shared" ca="1" si="5"/>
        <v>0</v>
      </c>
      <c r="AB37" s="7">
        <f t="shared" si="17"/>
        <v>0</v>
      </c>
      <c r="AC37" s="11">
        <f t="shared" si="6"/>
        <v>0</v>
      </c>
      <c r="AD37" s="8">
        <f t="shared" si="18"/>
        <v>0</v>
      </c>
      <c r="AE37" s="8">
        <f t="shared" ca="1" si="19"/>
        <v>-1785.9999999999945</v>
      </c>
      <c r="AF37" s="9">
        <f t="shared" ca="1" si="7"/>
        <v>-1785.9999999999945</v>
      </c>
      <c r="AG37" s="10">
        <f t="shared" ca="1" si="20"/>
        <v>-1786</v>
      </c>
      <c r="AH37" s="10">
        <f t="shared" ca="1" si="8"/>
        <v>3.2741809263825413E-12</v>
      </c>
      <c r="AI37" s="60"/>
      <c r="AJ37" s="18"/>
      <c r="AK37" s="18"/>
      <c r="AL37" s="18"/>
      <c r="AM37" s="18"/>
    </row>
    <row r="38" spans="1:39" ht="19.95" customHeight="1" x14ac:dyDescent="0.25">
      <c r="A38" s="60"/>
      <c r="B38" s="1" t="str">
        <f t="shared" si="9"/>
        <v>Mo</v>
      </c>
      <c r="C38" s="2">
        <f t="shared" si="10"/>
        <v>44516</v>
      </c>
      <c r="D38" s="12"/>
      <c r="E38" s="3"/>
      <c r="F38" s="4"/>
      <c r="G38" s="151">
        <f t="shared" si="11"/>
        <v>0</v>
      </c>
      <c r="H38" s="152">
        <f t="shared" ca="1" si="0"/>
        <v>0.3263888888888889</v>
      </c>
      <c r="I38" s="152" t="str">
        <f t="shared" ca="1" si="1"/>
        <v>-</v>
      </c>
      <c r="J38" s="153">
        <f t="shared" ca="1" si="2"/>
        <v>0.3263888888888889</v>
      </c>
      <c r="K38" s="4"/>
      <c r="L38" s="5"/>
      <c r="M38" s="5"/>
      <c r="N38" s="5"/>
      <c r="O38" s="5"/>
      <c r="P38" s="5"/>
      <c r="Q38" s="158" t="str">
        <f t="shared" si="3"/>
        <v/>
      </c>
      <c r="R38" s="159" t="str">
        <f t="shared" si="4"/>
        <v/>
      </c>
      <c r="S38" s="13"/>
      <c r="T38" s="149" t="str">
        <f t="shared" si="12"/>
        <v/>
      </c>
      <c r="U38" s="164" t="str">
        <f t="shared" ca="1" si="13"/>
        <v>-</v>
      </c>
      <c r="V38" s="165">
        <f t="shared" ca="1" si="14"/>
        <v>1793</v>
      </c>
      <c r="W38" s="166" t="str">
        <f t="shared" ca="1" si="15"/>
        <v>:</v>
      </c>
      <c r="X38" s="167">
        <f t="shared" ca="1" si="16"/>
        <v>49.999999999668034</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0.3263888888888889</v>
      </c>
      <c r="AA38" s="6">
        <f t="shared" ca="1" si="5"/>
        <v>-7.8333333333333339</v>
      </c>
      <c r="AB38" s="7">
        <f t="shared" si="17"/>
        <v>0</v>
      </c>
      <c r="AC38" s="11">
        <f t="shared" si="6"/>
        <v>0</v>
      </c>
      <c r="AD38" s="8">
        <f t="shared" si="18"/>
        <v>0</v>
      </c>
      <c r="AE38" s="8">
        <f t="shared" ca="1" si="19"/>
        <v>-1793.8333333333278</v>
      </c>
      <c r="AF38" s="9">
        <f t="shared" ca="1" si="7"/>
        <v>-1793.8333333333278</v>
      </c>
      <c r="AG38" s="10">
        <f t="shared" ca="1" si="20"/>
        <v>-1793</v>
      </c>
      <c r="AH38" s="10">
        <f t="shared" ca="1" si="8"/>
        <v>-0.49999999999668038</v>
      </c>
      <c r="AI38" s="60"/>
      <c r="AJ38" s="18"/>
      <c r="AK38" s="18"/>
      <c r="AL38" s="18"/>
      <c r="AM38" s="18"/>
    </row>
    <row r="39" spans="1:39" ht="19.95" customHeight="1" x14ac:dyDescent="0.25">
      <c r="A39" s="60"/>
      <c r="B39" s="1" t="str">
        <f t="shared" si="9"/>
        <v>Di</v>
      </c>
      <c r="C39" s="2">
        <f t="shared" si="10"/>
        <v>44517</v>
      </c>
      <c r="D39" s="12"/>
      <c r="E39" s="3"/>
      <c r="F39" s="4"/>
      <c r="G39" s="151">
        <f t="shared" si="11"/>
        <v>0</v>
      </c>
      <c r="H39" s="152">
        <f t="shared" ca="1" si="0"/>
        <v>0.3263888888888889</v>
      </c>
      <c r="I39" s="152" t="str">
        <f t="shared" ca="1" si="1"/>
        <v>-</v>
      </c>
      <c r="J39" s="153">
        <f t="shared" ca="1" si="2"/>
        <v>0.3263888888888889</v>
      </c>
      <c r="K39" s="4"/>
      <c r="L39" s="5"/>
      <c r="M39" s="5"/>
      <c r="N39" s="5"/>
      <c r="O39" s="5"/>
      <c r="P39" s="5"/>
      <c r="Q39" s="158" t="str">
        <f t="shared" si="3"/>
        <v/>
      </c>
      <c r="R39" s="159" t="str">
        <f t="shared" si="4"/>
        <v/>
      </c>
      <c r="S39" s="13"/>
      <c r="T39" s="149" t="str">
        <f t="shared" si="12"/>
        <v/>
      </c>
      <c r="U39" s="164" t="str">
        <f t="shared" ca="1" si="13"/>
        <v>-</v>
      </c>
      <c r="V39" s="165">
        <f t="shared" ca="1" si="14"/>
        <v>1801</v>
      </c>
      <c r="W39" s="166" t="str">
        <f t="shared" ca="1" si="15"/>
        <v>:</v>
      </c>
      <c r="X39" s="167">
        <f t="shared" ca="1" si="16"/>
        <v>39.99999999966348</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0.3263888888888889</v>
      </c>
      <c r="AA39" s="6">
        <f t="shared" ca="1" si="5"/>
        <v>-7.8333333333333339</v>
      </c>
      <c r="AB39" s="7">
        <f t="shared" si="17"/>
        <v>0</v>
      </c>
      <c r="AC39" s="11">
        <f t="shared" si="6"/>
        <v>0</v>
      </c>
      <c r="AD39" s="8">
        <f t="shared" si="18"/>
        <v>0</v>
      </c>
      <c r="AE39" s="8">
        <f t="shared" ca="1" si="19"/>
        <v>-1801.6666666666611</v>
      </c>
      <c r="AF39" s="9">
        <f t="shared" ca="1" si="7"/>
        <v>-1801.6666666666611</v>
      </c>
      <c r="AG39" s="10">
        <f t="shared" ca="1" si="20"/>
        <v>-1801</v>
      </c>
      <c r="AH39" s="10">
        <f t="shared" ca="1" si="8"/>
        <v>-0.39999999999663483</v>
      </c>
      <c r="AI39" s="60"/>
      <c r="AJ39" s="18"/>
      <c r="AK39" s="18"/>
      <c r="AL39" s="18"/>
      <c r="AM39" s="18"/>
    </row>
    <row r="40" spans="1:39" ht="19.95" customHeight="1" x14ac:dyDescent="0.25">
      <c r="A40" s="60"/>
      <c r="B40" s="1" t="str">
        <f t="shared" si="9"/>
        <v>Mi</v>
      </c>
      <c r="C40" s="2">
        <f t="shared" si="10"/>
        <v>44518</v>
      </c>
      <c r="D40" s="12"/>
      <c r="E40" s="3"/>
      <c r="F40" s="4"/>
      <c r="G40" s="151">
        <f t="shared" si="11"/>
        <v>0</v>
      </c>
      <c r="H40" s="152">
        <f t="shared" ca="1" si="0"/>
        <v>0.3263888888888889</v>
      </c>
      <c r="I40" s="152" t="str">
        <f t="shared" ca="1" si="1"/>
        <v>-</v>
      </c>
      <c r="J40" s="153">
        <f t="shared" ca="1" si="2"/>
        <v>0.3263888888888889</v>
      </c>
      <c r="K40" s="4"/>
      <c r="L40" s="5"/>
      <c r="M40" s="5"/>
      <c r="N40" s="5"/>
      <c r="O40" s="5"/>
      <c r="P40" s="5"/>
      <c r="Q40" s="158" t="str">
        <f t="shared" si="3"/>
        <v/>
      </c>
      <c r="R40" s="159" t="str">
        <f t="shared" si="4"/>
        <v/>
      </c>
      <c r="S40" s="13"/>
      <c r="T40" s="149" t="str">
        <f t="shared" si="12"/>
        <v/>
      </c>
      <c r="U40" s="164" t="str">
        <f t="shared" ca="1" si="13"/>
        <v>-</v>
      </c>
      <c r="V40" s="165">
        <f t="shared" ca="1" si="14"/>
        <v>1809</v>
      </c>
      <c r="W40" s="166" t="str">
        <f t="shared" ca="1" si="15"/>
        <v>:</v>
      </c>
      <c r="X40" s="167">
        <f t="shared" ca="1" si="16"/>
        <v>29.999999999658939</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0.3263888888888889</v>
      </c>
      <c r="AA40" s="6">
        <f t="shared" ca="1" si="5"/>
        <v>-7.8333333333333339</v>
      </c>
      <c r="AB40" s="7">
        <f t="shared" si="17"/>
        <v>0</v>
      </c>
      <c r="AC40" s="11">
        <f t="shared" si="6"/>
        <v>0</v>
      </c>
      <c r="AD40" s="8">
        <f t="shared" si="18"/>
        <v>0</v>
      </c>
      <c r="AE40" s="8">
        <f t="shared" ca="1" si="19"/>
        <v>-1809.4999999999943</v>
      </c>
      <c r="AF40" s="9">
        <f t="shared" ca="1" si="7"/>
        <v>-1809.4999999999943</v>
      </c>
      <c r="AG40" s="10">
        <f t="shared" ca="1" si="20"/>
        <v>-1809</v>
      </c>
      <c r="AH40" s="10">
        <f t="shared" ca="1" si="8"/>
        <v>-0.29999999999658938</v>
      </c>
      <c r="AI40" s="60"/>
      <c r="AJ40" s="18"/>
      <c r="AK40" s="18"/>
      <c r="AL40" s="18"/>
      <c r="AM40" s="18"/>
    </row>
    <row r="41" spans="1:39" ht="19.95" customHeight="1" x14ac:dyDescent="0.25">
      <c r="A41" s="60"/>
      <c r="B41" s="1" t="str">
        <f t="shared" si="9"/>
        <v>Do</v>
      </c>
      <c r="C41" s="2">
        <f t="shared" si="10"/>
        <v>44519</v>
      </c>
      <c r="D41" s="12"/>
      <c r="E41" s="3"/>
      <c r="F41" s="4"/>
      <c r="G41" s="151">
        <f t="shared" si="11"/>
        <v>0</v>
      </c>
      <c r="H41" s="152">
        <f t="shared" ca="1" si="0"/>
        <v>0.3263888888888889</v>
      </c>
      <c r="I41" s="152" t="str">
        <f t="shared" ca="1" si="1"/>
        <v>-</v>
      </c>
      <c r="J41" s="153">
        <f t="shared" ca="1" si="2"/>
        <v>0.3263888888888889</v>
      </c>
      <c r="K41" s="4"/>
      <c r="L41" s="5"/>
      <c r="M41" s="5"/>
      <c r="N41" s="5"/>
      <c r="O41" s="5"/>
      <c r="P41" s="5"/>
      <c r="Q41" s="158" t="str">
        <f t="shared" si="3"/>
        <v/>
      </c>
      <c r="R41" s="159" t="str">
        <f t="shared" si="4"/>
        <v/>
      </c>
      <c r="S41" s="13"/>
      <c r="T41" s="149" t="str">
        <f t="shared" si="12"/>
        <v/>
      </c>
      <c r="U41" s="164" t="str">
        <f t="shared" ca="1" si="13"/>
        <v>-</v>
      </c>
      <c r="V41" s="165">
        <f t="shared" ca="1" si="14"/>
        <v>1817</v>
      </c>
      <c r="W41" s="166" t="str">
        <f t="shared" ca="1" si="15"/>
        <v>:</v>
      </c>
      <c r="X41" s="167">
        <f t="shared" ca="1" si="16"/>
        <v>19.999999999654392</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0.3263888888888889</v>
      </c>
      <c r="AA41" s="6">
        <f t="shared" ca="1" si="5"/>
        <v>-7.8333333333333339</v>
      </c>
      <c r="AB41" s="7">
        <f t="shared" si="17"/>
        <v>0</v>
      </c>
      <c r="AC41" s="11">
        <f t="shared" si="6"/>
        <v>0</v>
      </c>
      <c r="AD41" s="8">
        <f t="shared" si="18"/>
        <v>0</v>
      </c>
      <c r="AE41" s="8">
        <f t="shared" ca="1" si="19"/>
        <v>-1817.3333333333276</v>
      </c>
      <c r="AF41" s="9">
        <f t="shared" ca="1" si="7"/>
        <v>-1817.3333333333276</v>
      </c>
      <c r="AG41" s="10">
        <f t="shared" ca="1" si="20"/>
        <v>-1817</v>
      </c>
      <c r="AH41" s="10">
        <f t="shared" ca="1" si="8"/>
        <v>-0.19999999999654391</v>
      </c>
      <c r="AI41" s="60"/>
      <c r="AJ41" s="18"/>
      <c r="AK41" s="18"/>
      <c r="AL41" s="18"/>
      <c r="AM41" s="18"/>
    </row>
    <row r="42" spans="1:39" ht="19.95" customHeight="1" x14ac:dyDescent="0.25">
      <c r="A42" s="60"/>
      <c r="B42" s="1" t="str">
        <f t="shared" si="9"/>
        <v>Fr</v>
      </c>
      <c r="C42" s="2">
        <f t="shared" si="10"/>
        <v>44520</v>
      </c>
      <c r="D42" s="12"/>
      <c r="E42" s="3"/>
      <c r="F42" s="4"/>
      <c r="G42" s="151">
        <f t="shared" si="11"/>
        <v>0</v>
      </c>
      <c r="H42" s="152">
        <f t="shared" ca="1" si="0"/>
        <v>0.3263888888888889</v>
      </c>
      <c r="I42" s="152" t="str">
        <f t="shared" ca="1" si="1"/>
        <v>-</v>
      </c>
      <c r="J42" s="153">
        <f t="shared" ca="1" si="2"/>
        <v>0.3263888888888889</v>
      </c>
      <c r="K42" s="4"/>
      <c r="L42" s="5"/>
      <c r="M42" s="5"/>
      <c r="N42" s="5"/>
      <c r="O42" s="5"/>
      <c r="P42" s="5"/>
      <c r="Q42" s="158" t="str">
        <f t="shared" si="3"/>
        <v/>
      </c>
      <c r="R42" s="159" t="str">
        <f t="shared" si="4"/>
        <v/>
      </c>
      <c r="S42" s="13"/>
      <c r="T42" s="149" t="str">
        <f t="shared" si="12"/>
        <v/>
      </c>
      <c r="U42" s="164" t="str">
        <f t="shared" ca="1" si="13"/>
        <v>-</v>
      </c>
      <c r="V42" s="165">
        <f t="shared" ca="1" si="14"/>
        <v>1825</v>
      </c>
      <c r="W42" s="166" t="str">
        <f t="shared" ca="1" si="15"/>
        <v>:</v>
      </c>
      <c r="X42" s="167">
        <f t="shared" ca="1" si="16"/>
        <v>9.9999999996498445</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0.3263888888888889</v>
      </c>
      <c r="AA42" s="6">
        <f t="shared" ca="1" si="5"/>
        <v>-7.8333333333333339</v>
      </c>
      <c r="AB42" s="7">
        <f t="shared" si="17"/>
        <v>0</v>
      </c>
      <c r="AC42" s="11">
        <f t="shared" si="6"/>
        <v>0</v>
      </c>
      <c r="AD42" s="8">
        <f t="shared" si="18"/>
        <v>0</v>
      </c>
      <c r="AE42" s="8">
        <f t="shared" ca="1" si="19"/>
        <v>-1825.1666666666608</v>
      </c>
      <c r="AF42" s="9">
        <f t="shared" ca="1" si="7"/>
        <v>-1825.1666666666608</v>
      </c>
      <c r="AG42" s="10">
        <f t="shared" ca="1" si="20"/>
        <v>-1825</v>
      </c>
      <c r="AH42" s="10">
        <f t="shared" ca="1" si="8"/>
        <v>-9.9999999996498445E-2</v>
      </c>
      <c r="AI42" s="60"/>
      <c r="AJ42" s="18"/>
      <c r="AK42" s="18"/>
      <c r="AL42" s="18"/>
      <c r="AM42" s="18"/>
    </row>
    <row r="43" spans="1:39" ht="19.95" customHeight="1" x14ac:dyDescent="0.25">
      <c r="A43" s="60"/>
      <c r="B43" s="1" t="str">
        <f t="shared" si="9"/>
        <v>Sa</v>
      </c>
      <c r="C43" s="2">
        <f t="shared" si="10"/>
        <v>44521</v>
      </c>
      <c r="D43" s="12"/>
      <c r="E43" s="3"/>
      <c r="F43" s="4"/>
      <c r="G43" s="151">
        <f t="shared" si="11"/>
        <v>0</v>
      </c>
      <c r="H43" s="152">
        <f t="shared" ca="1" si="0"/>
        <v>0</v>
      </c>
      <c r="I43" s="152" t="str">
        <f t="shared" ca="1" si="1"/>
        <v xml:space="preserve"> </v>
      </c>
      <c r="J43" s="153" t="str">
        <f t="shared" ca="1" si="2"/>
        <v xml:space="preserve">  </v>
      </c>
      <c r="K43" s="4"/>
      <c r="L43" s="5"/>
      <c r="M43" s="5"/>
      <c r="N43" s="5"/>
      <c r="O43" s="5"/>
      <c r="P43" s="5"/>
      <c r="Q43" s="158" t="str">
        <f t="shared" si="3"/>
        <v/>
      </c>
      <c r="R43" s="159" t="str">
        <f t="shared" si="4"/>
        <v/>
      </c>
      <c r="S43" s="13"/>
      <c r="T43" s="149" t="str">
        <f t="shared" si="12"/>
        <v/>
      </c>
      <c r="U43" s="164" t="str">
        <f t="shared" ca="1" si="13"/>
        <v/>
      </c>
      <c r="V43" s="165" t="str">
        <f t="shared" ca="1" si="14"/>
        <v/>
      </c>
      <c r="W43" s="166" t="str">
        <f t="shared" ca="1" si="15"/>
        <v/>
      </c>
      <c r="X43" s="167" t="str">
        <f t="shared" ca="1" si="16"/>
        <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v>
      </c>
      <c r="AA43" s="6">
        <f t="shared" ca="1" si="5"/>
        <v>0</v>
      </c>
      <c r="AB43" s="7">
        <f t="shared" si="17"/>
        <v>0</v>
      </c>
      <c r="AC43" s="11">
        <f t="shared" si="6"/>
        <v>0</v>
      </c>
      <c r="AD43" s="8">
        <f t="shared" si="18"/>
        <v>0</v>
      </c>
      <c r="AE43" s="8">
        <f t="shared" ca="1" si="19"/>
        <v>-1825.1666666666608</v>
      </c>
      <c r="AF43" s="9">
        <f t="shared" ca="1" si="7"/>
        <v>-1825.1666666666608</v>
      </c>
      <c r="AG43" s="10">
        <f t="shared" ca="1" si="20"/>
        <v>-1825</v>
      </c>
      <c r="AH43" s="10">
        <f t="shared" ca="1" si="8"/>
        <v>-9.9999999996498445E-2</v>
      </c>
      <c r="AI43" s="60"/>
      <c r="AJ43" s="18"/>
      <c r="AK43" s="18"/>
      <c r="AL43" s="18"/>
      <c r="AM43" s="18"/>
    </row>
    <row r="44" spans="1:39" ht="19.95" customHeight="1" x14ac:dyDescent="0.25">
      <c r="A44" s="60"/>
      <c r="B44" s="1" t="str">
        <f t="shared" si="9"/>
        <v>So</v>
      </c>
      <c r="C44" s="2">
        <f t="shared" si="10"/>
        <v>44522</v>
      </c>
      <c r="D44" s="12"/>
      <c r="E44" s="3"/>
      <c r="F44" s="4"/>
      <c r="G44" s="151">
        <f t="shared" si="11"/>
        <v>0</v>
      </c>
      <c r="H44" s="152">
        <f t="shared" ca="1" si="0"/>
        <v>0</v>
      </c>
      <c r="I44" s="152" t="str">
        <f t="shared" ca="1" si="1"/>
        <v xml:space="preserve"> </v>
      </c>
      <c r="J44" s="153" t="str">
        <f t="shared" ca="1" si="2"/>
        <v xml:space="preserve">  </v>
      </c>
      <c r="K44" s="4"/>
      <c r="L44" s="5"/>
      <c r="M44" s="5"/>
      <c r="N44" s="5"/>
      <c r="O44" s="5"/>
      <c r="P44" s="5"/>
      <c r="Q44" s="158" t="str">
        <f t="shared" si="3"/>
        <v/>
      </c>
      <c r="R44" s="159" t="str">
        <f t="shared" si="4"/>
        <v/>
      </c>
      <c r="S44" s="17"/>
      <c r="T44" s="149" t="str">
        <f t="shared" si="12"/>
        <v/>
      </c>
      <c r="U44" s="164" t="str">
        <f t="shared" ca="1" si="13"/>
        <v/>
      </c>
      <c r="V44" s="165" t="str">
        <f t="shared" ca="1" si="14"/>
        <v/>
      </c>
      <c r="W44" s="166" t="str">
        <f t="shared" ca="1" si="15"/>
        <v/>
      </c>
      <c r="X44" s="167" t="str">
        <f t="shared" ca="1" si="16"/>
        <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v>
      </c>
      <c r="AA44" s="6">
        <f t="shared" ca="1" si="5"/>
        <v>0</v>
      </c>
      <c r="AB44" s="7">
        <f t="shared" si="17"/>
        <v>0</v>
      </c>
      <c r="AC44" s="11">
        <f t="shared" si="6"/>
        <v>0</v>
      </c>
      <c r="AD44" s="8">
        <f t="shared" si="18"/>
        <v>0</v>
      </c>
      <c r="AE44" s="8">
        <f t="shared" ca="1" si="19"/>
        <v>-1825.1666666666608</v>
      </c>
      <c r="AF44" s="9">
        <f t="shared" ca="1" si="7"/>
        <v>-1825.1666666666608</v>
      </c>
      <c r="AG44" s="10">
        <f t="shared" ca="1" si="20"/>
        <v>-1825</v>
      </c>
      <c r="AH44" s="10">
        <f t="shared" ca="1" si="8"/>
        <v>-9.9999999996498445E-2</v>
      </c>
      <c r="AI44" s="60"/>
      <c r="AJ44" s="18"/>
      <c r="AK44" s="18"/>
      <c r="AL44" s="18"/>
      <c r="AM44" s="18"/>
    </row>
    <row r="45" spans="1:39" ht="19.95" customHeight="1" x14ac:dyDescent="0.25">
      <c r="A45" s="60"/>
      <c r="B45" s="1" t="str">
        <f t="shared" si="9"/>
        <v>Mo</v>
      </c>
      <c r="C45" s="2">
        <f t="shared" si="10"/>
        <v>44523</v>
      </c>
      <c r="D45" s="12"/>
      <c r="E45" s="3"/>
      <c r="F45" s="4"/>
      <c r="G45" s="151">
        <f t="shared" si="11"/>
        <v>0</v>
      </c>
      <c r="H45" s="152">
        <f t="shared" ca="1" si="0"/>
        <v>0.3263888888888889</v>
      </c>
      <c r="I45" s="152" t="str">
        <f t="shared" ca="1" si="1"/>
        <v>-</v>
      </c>
      <c r="J45" s="153">
        <f t="shared" ca="1" si="2"/>
        <v>0.3263888888888889</v>
      </c>
      <c r="K45" s="4"/>
      <c r="L45" s="5"/>
      <c r="M45" s="5"/>
      <c r="N45" s="5"/>
      <c r="O45" s="5"/>
      <c r="P45" s="5"/>
      <c r="Q45" s="158" t="str">
        <f t="shared" si="3"/>
        <v/>
      </c>
      <c r="R45" s="159" t="str">
        <f t="shared" si="4"/>
        <v/>
      </c>
      <c r="S45" s="13"/>
      <c r="T45" s="149" t="str">
        <f t="shared" si="12"/>
        <v/>
      </c>
      <c r="U45" s="164" t="str">
        <f t="shared" ca="1" si="13"/>
        <v>-</v>
      </c>
      <c r="V45" s="165">
        <f t="shared" ca="1" si="14"/>
        <v>1833</v>
      </c>
      <c r="W45" s="166" t="str">
        <f t="shared" ca="1" si="15"/>
        <v>:</v>
      </c>
      <c r="X45" s="167">
        <f t="shared" ca="1" si="16"/>
        <v>-3.5470293369144206E-10</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0.3263888888888889</v>
      </c>
      <c r="AA45" s="6">
        <f t="shared" ca="1" si="5"/>
        <v>-7.8333333333333339</v>
      </c>
      <c r="AB45" s="7">
        <f t="shared" si="17"/>
        <v>0</v>
      </c>
      <c r="AC45" s="11">
        <f t="shared" si="6"/>
        <v>0</v>
      </c>
      <c r="AD45" s="8">
        <f t="shared" si="18"/>
        <v>0</v>
      </c>
      <c r="AE45" s="8">
        <f t="shared" ca="1" si="19"/>
        <v>-1832.9999999999941</v>
      </c>
      <c r="AF45" s="9">
        <f t="shared" ca="1" si="7"/>
        <v>-1832.9999999999941</v>
      </c>
      <c r="AG45" s="10">
        <f t="shared" ca="1" si="20"/>
        <v>-1833</v>
      </c>
      <c r="AH45" s="10">
        <f t="shared" ca="1" si="8"/>
        <v>3.5470293369144205E-12</v>
      </c>
      <c r="AI45" s="60"/>
      <c r="AJ45" s="18"/>
      <c r="AK45" s="18"/>
      <c r="AL45" s="18"/>
      <c r="AM45" s="18"/>
    </row>
    <row r="46" spans="1:39" ht="19.95" customHeight="1" x14ac:dyDescent="0.25">
      <c r="A46" s="60"/>
      <c r="B46" s="1" t="str">
        <f t="shared" si="9"/>
        <v>Di</v>
      </c>
      <c r="C46" s="2">
        <f t="shared" si="10"/>
        <v>44524</v>
      </c>
      <c r="D46" s="12"/>
      <c r="E46" s="3"/>
      <c r="F46" s="4"/>
      <c r="G46" s="151">
        <f t="shared" si="11"/>
        <v>0</v>
      </c>
      <c r="H46" s="152">
        <f t="shared" ca="1" si="0"/>
        <v>0.3263888888888889</v>
      </c>
      <c r="I46" s="152" t="str">
        <f t="shared" ca="1" si="1"/>
        <v>-</v>
      </c>
      <c r="J46" s="153">
        <f t="shared" ca="1" si="2"/>
        <v>0.3263888888888889</v>
      </c>
      <c r="K46" s="4"/>
      <c r="L46" s="5"/>
      <c r="M46" s="5"/>
      <c r="N46" s="5"/>
      <c r="O46" s="5"/>
      <c r="P46" s="5"/>
      <c r="Q46" s="158" t="str">
        <f t="shared" si="3"/>
        <v/>
      </c>
      <c r="R46" s="159" t="str">
        <f t="shared" si="4"/>
        <v/>
      </c>
      <c r="S46" s="13"/>
      <c r="T46" s="149" t="str">
        <f t="shared" si="12"/>
        <v/>
      </c>
      <c r="U46" s="164" t="str">
        <f t="shared" ca="1" si="13"/>
        <v>-</v>
      </c>
      <c r="V46" s="165">
        <f t="shared" ca="1" si="14"/>
        <v>1840</v>
      </c>
      <c r="W46" s="166" t="str">
        <f t="shared" ca="1" si="15"/>
        <v>:</v>
      </c>
      <c r="X46" s="167">
        <f t="shared" ca="1" si="16"/>
        <v>49.999999999640742</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0.3263888888888889</v>
      </c>
      <c r="AA46" s="6">
        <f t="shared" ca="1" si="5"/>
        <v>-7.8333333333333339</v>
      </c>
      <c r="AB46" s="7">
        <f t="shared" si="17"/>
        <v>0</v>
      </c>
      <c r="AC46" s="11">
        <f t="shared" si="6"/>
        <v>0</v>
      </c>
      <c r="AD46" s="8">
        <f t="shared" si="18"/>
        <v>0</v>
      </c>
      <c r="AE46" s="8">
        <f t="shared" ca="1" si="19"/>
        <v>-1840.8333333333273</v>
      </c>
      <c r="AF46" s="9">
        <f t="shared" ca="1" si="7"/>
        <v>-1840.8333333333273</v>
      </c>
      <c r="AG46" s="10">
        <f t="shared" ca="1" si="20"/>
        <v>-1840</v>
      </c>
      <c r="AH46" s="10">
        <f t="shared" ca="1" si="8"/>
        <v>-0.49999999999640743</v>
      </c>
      <c r="AI46" s="60"/>
      <c r="AJ46" s="18"/>
      <c r="AK46" s="18"/>
      <c r="AL46" s="18"/>
      <c r="AM46" s="18"/>
    </row>
    <row r="47" spans="1:39" ht="19.95" customHeight="1" x14ac:dyDescent="0.25">
      <c r="A47" s="60"/>
      <c r="B47" s="1" t="str">
        <f t="shared" si="9"/>
        <v>Mi</v>
      </c>
      <c r="C47" s="2">
        <f t="shared" si="10"/>
        <v>44525</v>
      </c>
      <c r="D47" s="12"/>
      <c r="E47" s="3"/>
      <c r="F47" s="4"/>
      <c r="G47" s="151">
        <f t="shared" si="11"/>
        <v>0</v>
      </c>
      <c r="H47" s="152">
        <f t="shared" ca="1" si="0"/>
        <v>0.3263888888888889</v>
      </c>
      <c r="I47" s="152" t="str">
        <f t="shared" ca="1" si="1"/>
        <v>-</v>
      </c>
      <c r="J47" s="153">
        <f t="shared" ca="1" si="2"/>
        <v>0.3263888888888889</v>
      </c>
      <c r="K47" s="4"/>
      <c r="L47" s="5"/>
      <c r="M47" s="5"/>
      <c r="N47" s="5"/>
      <c r="O47" s="5"/>
      <c r="P47" s="5"/>
      <c r="Q47" s="158" t="str">
        <f t="shared" si="3"/>
        <v/>
      </c>
      <c r="R47" s="159" t="str">
        <f t="shared" si="4"/>
        <v/>
      </c>
      <c r="S47" s="13"/>
      <c r="T47" s="149" t="str">
        <f t="shared" si="12"/>
        <v/>
      </c>
      <c r="U47" s="164" t="str">
        <f t="shared" ca="1" si="13"/>
        <v>-</v>
      </c>
      <c r="V47" s="165">
        <f t="shared" ca="1" si="14"/>
        <v>1848</v>
      </c>
      <c r="W47" s="166" t="str">
        <f t="shared" ca="1" si="15"/>
        <v>:</v>
      </c>
      <c r="X47" s="167">
        <f t="shared" ca="1" si="16"/>
        <v>39.999999999636202</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0.3263888888888889</v>
      </c>
      <c r="AA47" s="6">
        <f t="shared" ca="1" si="5"/>
        <v>-7.8333333333333339</v>
      </c>
      <c r="AB47" s="7">
        <f t="shared" si="17"/>
        <v>0</v>
      </c>
      <c r="AC47" s="11">
        <f t="shared" si="6"/>
        <v>0</v>
      </c>
      <c r="AD47" s="8">
        <f t="shared" si="18"/>
        <v>0</v>
      </c>
      <c r="AE47" s="8">
        <f t="shared" ca="1" si="19"/>
        <v>-1848.6666666666606</v>
      </c>
      <c r="AF47" s="9">
        <f t="shared" ca="1" si="7"/>
        <v>-1848.6666666666606</v>
      </c>
      <c r="AG47" s="10">
        <f t="shared" ca="1" si="20"/>
        <v>-1848</v>
      </c>
      <c r="AH47" s="10">
        <f t="shared" ca="1" si="8"/>
        <v>-0.39999999999636199</v>
      </c>
      <c r="AI47" s="60"/>
      <c r="AJ47" s="18"/>
      <c r="AK47" s="18"/>
      <c r="AL47" s="18"/>
      <c r="AM47" s="18"/>
    </row>
    <row r="48" spans="1:39" ht="19.95" customHeight="1" x14ac:dyDescent="0.25">
      <c r="A48" s="60"/>
      <c r="B48" s="1" t="str">
        <f t="shared" si="9"/>
        <v>Do</v>
      </c>
      <c r="C48" s="2">
        <f t="shared" si="10"/>
        <v>44526</v>
      </c>
      <c r="D48" s="12"/>
      <c r="E48" s="3"/>
      <c r="F48" s="4"/>
      <c r="G48" s="151">
        <f t="shared" si="11"/>
        <v>0</v>
      </c>
      <c r="H48" s="152">
        <f t="shared" ca="1" si="0"/>
        <v>0.3263888888888889</v>
      </c>
      <c r="I48" s="152" t="str">
        <f t="shared" ca="1" si="1"/>
        <v>-</v>
      </c>
      <c r="J48" s="153">
        <f t="shared" ca="1" si="2"/>
        <v>0.3263888888888889</v>
      </c>
      <c r="K48" s="4"/>
      <c r="L48" s="5"/>
      <c r="M48" s="5"/>
      <c r="N48" s="5"/>
      <c r="O48" s="5"/>
      <c r="P48" s="5"/>
      <c r="Q48" s="158" t="str">
        <f t="shared" si="3"/>
        <v/>
      </c>
      <c r="R48" s="159" t="str">
        <f t="shared" si="4"/>
        <v/>
      </c>
      <c r="S48" s="13"/>
      <c r="T48" s="149" t="str">
        <f t="shared" si="12"/>
        <v/>
      </c>
      <c r="U48" s="164" t="str">
        <f t="shared" ca="1" si="13"/>
        <v>-</v>
      </c>
      <c r="V48" s="165">
        <f t="shared" ca="1" si="14"/>
        <v>1856</v>
      </c>
      <c r="W48" s="166" t="str">
        <f t="shared" ca="1" si="15"/>
        <v>:</v>
      </c>
      <c r="X48" s="167">
        <f t="shared" ca="1" si="16"/>
        <v>29.999999999631655</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0.3263888888888889</v>
      </c>
      <c r="AA48" s="6">
        <f t="shared" ca="1" si="5"/>
        <v>-7.8333333333333339</v>
      </c>
      <c r="AB48" s="7">
        <f t="shared" si="17"/>
        <v>0</v>
      </c>
      <c r="AC48" s="11">
        <f t="shared" si="6"/>
        <v>0</v>
      </c>
      <c r="AD48" s="8">
        <f t="shared" si="18"/>
        <v>0</v>
      </c>
      <c r="AE48" s="8">
        <f t="shared" ca="1" si="19"/>
        <v>-1856.4999999999939</v>
      </c>
      <c r="AF48" s="9">
        <f t="shared" ca="1" si="7"/>
        <v>-1856.4999999999939</v>
      </c>
      <c r="AG48" s="10">
        <f t="shared" ca="1" si="20"/>
        <v>-1856</v>
      </c>
      <c r="AH48" s="10">
        <f t="shared" ca="1" si="8"/>
        <v>-0.29999999999631655</v>
      </c>
      <c r="AI48" s="60"/>
      <c r="AJ48" s="18"/>
      <c r="AK48" s="18"/>
      <c r="AL48" s="18"/>
      <c r="AM48" s="18"/>
    </row>
    <row r="49" spans="1:39" ht="19.95" customHeight="1" x14ac:dyDescent="0.25">
      <c r="A49" s="60"/>
      <c r="B49" s="1" t="str">
        <f t="shared" si="9"/>
        <v>Fr</v>
      </c>
      <c r="C49" s="2">
        <f t="shared" si="10"/>
        <v>44527</v>
      </c>
      <c r="D49" s="12"/>
      <c r="E49" s="3"/>
      <c r="F49" s="4"/>
      <c r="G49" s="151">
        <f t="shared" si="11"/>
        <v>0</v>
      </c>
      <c r="H49" s="152">
        <f t="shared" ca="1" si="0"/>
        <v>0.3263888888888889</v>
      </c>
      <c r="I49" s="152" t="str">
        <f t="shared" ca="1" si="1"/>
        <v>-</v>
      </c>
      <c r="J49" s="153">
        <f t="shared" ca="1" si="2"/>
        <v>0.3263888888888889</v>
      </c>
      <c r="K49" s="4"/>
      <c r="L49" s="5"/>
      <c r="M49" s="5"/>
      <c r="N49" s="5"/>
      <c r="O49" s="5"/>
      <c r="P49" s="5"/>
      <c r="Q49" s="158" t="str">
        <f t="shared" si="3"/>
        <v/>
      </c>
      <c r="R49" s="159" t="str">
        <f t="shared" si="4"/>
        <v/>
      </c>
      <c r="S49" s="13"/>
      <c r="T49" s="149" t="str">
        <f t="shared" si="12"/>
        <v/>
      </c>
      <c r="U49" s="164" t="str">
        <f t="shared" ca="1" si="13"/>
        <v>-</v>
      </c>
      <c r="V49" s="165">
        <f t="shared" ca="1" si="14"/>
        <v>1864</v>
      </c>
      <c r="W49" s="166" t="str">
        <f t="shared" ca="1" si="15"/>
        <v>:</v>
      </c>
      <c r="X49" s="167">
        <f t="shared" ca="1" si="16"/>
        <v>19.999999999627107</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0.3263888888888889</v>
      </c>
      <c r="AA49" s="6">
        <f t="shared" ca="1" si="5"/>
        <v>-7.8333333333333339</v>
      </c>
      <c r="AB49" s="7">
        <f t="shared" si="17"/>
        <v>0</v>
      </c>
      <c r="AC49" s="11">
        <f t="shared" si="6"/>
        <v>0</v>
      </c>
      <c r="AD49" s="8">
        <f t="shared" si="18"/>
        <v>0</v>
      </c>
      <c r="AE49" s="8">
        <f t="shared" ca="1" si="19"/>
        <v>-1864.3333333333271</v>
      </c>
      <c r="AF49" s="9">
        <f t="shared" ca="1" si="7"/>
        <v>-1864.3333333333271</v>
      </c>
      <c r="AG49" s="10">
        <f t="shared" ca="1" si="20"/>
        <v>-1864</v>
      </c>
      <c r="AH49" s="10">
        <f t="shared" ca="1" si="8"/>
        <v>-0.19999999999627108</v>
      </c>
      <c r="AI49" s="60"/>
      <c r="AJ49" s="18"/>
      <c r="AK49" s="18"/>
      <c r="AL49" s="18"/>
      <c r="AM49" s="18"/>
    </row>
    <row r="50" spans="1:39" ht="19.95" customHeight="1" x14ac:dyDescent="0.25">
      <c r="A50" s="60"/>
      <c r="B50" s="1" t="str">
        <f t="shared" si="9"/>
        <v>Sa</v>
      </c>
      <c r="C50" s="2">
        <f t="shared" si="10"/>
        <v>44528</v>
      </c>
      <c r="D50" s="12"/>
      <c r="E50" s="3"/>
      <c r="F50" s="4"/>
      <c r="G50" s="151">
        <f t="shared" si="11"/>
        <v>0</v>
      </c>
      <c r="H50" s="152">
        <f t="shared" ca="1" si="0"/>
        <v>0</v>
      </c>
      <c r="I50" s="152" t="str">
        <f ca="1">IF(C50=" ","",IF(G50=H50," ",IF(G50&gt;H50,"+","-")))</f>
        <v xml:space="preserve"> </v>
      </c>
      <c r="J50" s="153" t="str">
        <f ca="1">IF(C50=" ","",IF(H50=G50,"  ",IF(H50&gt;G50,(H50-G50),(G50-H50))))</f>
        <v xml:space="preserve">  </v>
      </c>
      <c r="K50" s="4"/>
      <c r="L50" s="5"/>
      <c r="M50" s="5"/>
      <c r="N50" s="5"/>
      <c r="O50" s="5"/>
      <c r="P50" s="5"/>
      <c r="Q50" s="158" t="str">
        <f t="shared" si="3"/>
        <v/>
      </c>
      <c r="R50" s="159" t="str">
        <f t="shared" si="4"/>
        <v/>
      </c>
      <c r="S50" s="13"/>
      <c r="T50" s="149" t="str">
        <f t="shared" si="12"/>
        <v/>
      </c>
      <c r="U50" s="164" t="str">
        <f t="shared" ca="1" si="13"/>
        <v/>
      </c>
      <c r="V50" s="165" t="str">
        <f t="shared" ca="1" si="14"/>
        <v/>
      </c>
      <c r="W50" s="166" t="str">
        <f t="shared" ca="1" si="15"/>
        <v/>
      </c>
      <c r="X50" s="167" t="str">
        <f t="shared" ca="1" si="16"/>
        <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v>
      </c>
      <c r="AA50" s="6">
        <f t="shared" ca="1" si="5"/>
        <v>0</v>
      </c>
      <c r="AB50" s="7">
        <f t="shared" si="17"/>
        <v>0</v>
      </c>
      <c r="AC50" s="11">
        <f t="shared" si="6"/>
        <v>0</v>
      </c>
      <c r="AD50" s="8">
        <f t="shared" si="18"/>
        <v>0</v>
      </c>
      <c r="AE50" s="8">
        <f t="shared" ca="1" si="19"/>
        <v>-1864.3333333333271</v>
      </c>
      <c r="AF50" s="9">
        <f t="shared" ca="1" si="7"/>
        <v>-1864.3333333333271</v>
      </c>
      <c r="AG50" s="10">
        <f t="shared" ca="1" si="20"/>
        <v>-1864</v>
      </c>
      <c r="AH50" s="10">
        <f t="shared" ca="1" si="8"/>
        <v>-0.19999999999627108</v>
      </c>
      <c r="AI50" s="60"/>
      <c r="AJ50" s="18"/>
      <c r="AK50" s="18"/>
      <c r="AL50" s="18"/>
      <c r="AM50" s="18"/>
    </row>
    <row r="51" spans="1:39" ht="19.95" customHeight="1" x14ac:dyDescent="0.25">
      <c r="A51" s="60"/>
      <c r="B51" s="1" t="str">
        <f t="shared" si="9"/>
        <v>So</v>
      </c>
      <c r="C51" s="2">
        <f t="shared" si="10"/>
        <v>44529</v>
      </c>
      <c r="D51" s="12"/>
      <c r="E51" s="3"/>
      <c r="F51" s="4"/>
      <c r="G51" s="151">
        <f t="shared" si="11"/>
        <v>0</v>
      </c>
      <c r="H51" s="152">
        <f t="shared" ca="1" si="0"/>
        <v>0</v>
      </c>
      <c r="I51" s="152" t="str">
        <f ca="1">IF(C51=" ","",IF(G51=H51," ",IF(G51&gt;H51,"+","-")))</f>
        <v xml:space="preserve"> </v>
      </c>
      <c r="J51" s="153" t="str">
        <f ca="1">IF(C51=" ","",IF(H51=G51,"  ",IF(H51&gt;G51,(H51-G51),(G51-H51))))</f>
        <v xml:space="preserve">  </v>
      </c>
      <c r="K51" s="4"/>
      <c r="L51" s="5"/>
      <c r="M51" s="5"/>
      <c r="N51" s="5"/>
      <c r="O51" s="5"/>
      <c r="P51" s="5"/>
      <c r="Q51" s="158" t="str">
        <f t="shared" si="3"/>
        <v/>
      </c>
      <c r="R51" s="159" t="str">
        <f t="shared" si="4"/>
        <v/>
      </c>
      <c r="S51" s="13"/>
      <c r="T51" s="149" t="str">
        <f t="shared" si="12"/>
        <v/>
      </c>
      <c r="U51" s="164" t="str">
        <f t="shared" ca="1" si="13"/>
        <v/>
      </c>
      <c r="V51" s="165" t="str">
        <f t="shared" ca="1" si="14"/>
        <v/>
      </c>
      <c r="W51" s="166" t="str">
        <f t="shared" ca="1" si="15"/>
        <v/>
      </c>
      <c r="X51" s="167" t="str">
        <f t="shared" ca="1" si="16"/>
        <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v>
      </c>
      <c r="AA51" s="6">
        <f t="shared" ca="1" si="5"/>
        <v>0</v>
      </c>
      <c r="AB51" s="7">
        <f t="shared" si="17"/>
        <v>0</v>
      </c>
      <c r="AC51" s="11">
        <f t="shared" si="6"/>
        <v>0</v>
      </c>
      <c r="AD51" s="8">
        <f t="shared" si="18"/>
        <v>0</v>
      </c>
      <c r="AE51" s="8">
        <f t="shared" ca="1" si="19"/>
        <v>-1864.3333333333271</v>
      </c>
      <c r="AF51" s="9">
        <f t="shared" ca="1" si="7"/>
        <v>-1864.3333333333271</v>
      </c>
      <c r="AG51" s="10">
        <f t="shared" ca="1" si="20"/>
        <v>-1864</v>
      </c>
      <c r="AH51" s="10">
        <f t="shared" ca="1" si="8"/>
        <v>-0.19999999999627108</v>
      </c>
      <c r="AI51" s="60"/>
      <c r="AJ51" s="18"/>
      <c r="AK51" s="18"/>
      <c r="AL51" s="18"/>
      <c r="AM51" s="18"/>
    </row>
    <row r="52" spans="1:39" ht="19.95" customHeight="1" x14ac:dyDescent="0.25">
      <c r="A52" s="60"/>
      <c r="B52" s="66" t="str">
        <f t="shared" si="9"/>
        <v xml:space="preserve"> </v>
      </c>
      <c r="C52" s="67" t="str">
        <f t="shared" si="10"/>
        <v xml:space="preserve"> </v>
      </c>
      <c r="D52" s="12"/>
      <c r="E52" s="68"/>
      <c r="F52" s="69"/>
      <c r="G52" s="151" t="str">
        <f t="shared" si="11"/>
        <v/>
      </c>
      <c r="H52" s="152" t="str">
        <f t="shared" ca="1" si="0"/>
        <v xml:space="preserve"> </v>
      </c>
      <c r="I52" s="154" t="str">
        <f>IF(C52=" ","",IF(G52=H52," ",IF(G52&gt;H52,"+","-")))</f>
        <v/>
      </c>
      <c r="J52" s="155" t="str">
        <f>IF(C52=" ","",IF(H52=G52,"  ",IF(H52&gt;G52,(H52-G52),(G52-H52))))</f>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t="str">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 xml:space="preserve"> </v>
      </c>
      <c r="AA52" s="6">
        <f t="shared" si="5"/>
        <v>0</v>
      </c>
      <c r="AB52" s="7">
        <f t="shared" si="17"/>
        <v>0</v>
      </c>
      <c r="AC52" s="11">
        <f t="shared" si="6"/>
        <v>0</v>
      </c>
      <c r="AD52" s="8">
        <f t="shared" si="18"/>
        <v>0</v>
      </c>
      <c r="AE52" s="8" t="str">
        <f t="shared" si="19"/>
        <v/>
      </c>
      <c r="AF52" s="9">
        <f t="shared" ca="1" si="7"/>
        <v>-1864.3333333333271</v>
      </c>
      <c r="AG52" s="10">
        <f t="shared" ca="1" si="20"/>
        <v>-1864</v>
      </c>
      <c r="AH52" s="10">
        <f t="shared" ca="1" si="8"/>
        <v>-0.19999999999627108</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1864</v>
      </c>
      <c r="W55" s="59" t="s">
        <v>6</v>
      </c>
      <c r="X55" s="57">
        <f ca="1">IF((AH52+X54)&lt;0,((AH52*100+X54)*(-1)),(AH52*100+X54))</f>
        <v>19.999999999627107</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h9JWDWHtm08kCxophxDWapI3+u1xvM7UBZyZ/PAyD5OZqKtgG7CIwQ5CeQBOIhHFCBP6Al8WmlPfo+YksAHUuQ==" saltValue="yRiuodr+UOvIFkw6qABERw=="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37" priority="22">
      <formula>OR($B22="Sa",$B22="So")</formula>
    </cfRule>
  </conditionalFormatting>
  <conditionalFormatting sqref="B22:C52">
    <cfRule type="expression" dxfId="36" priority="10">
      <formula>$D22="F"</formula>
    </cfRule>
    <cfRule type="expression" dxfId="35" priority="21">
      <formula>$B22="So"</formula>
    </cfRule>
  </conditionalFormatting>
  <conditionalFormatting sqref="J9">
    <cfRule type="expression" dxfId="34" priority="9">
      <formula>AND($J$9&lt;&gt;0,$E$9="VZ")</formula>
    </cfRule>
    <cfRule type="expression" dxfId="33" priority="13">
      <formula>$E$9&lt;&gt;"TZ"</formula>
    </cfRule>
    <cfRule type="expression" dxfId="32" priority="19">
      <formula>$E$9="TZ"</formula>
    </cfRule>
    <cfRule type="expression" dxfId="31" priority="20">
      <formula>AND($J$9="",$E$9="TZ")</formula>
    </cfRule>
  </conditionalFormatting>
  <conditionalFormatting sqref="U55:X55 B58:B63">
    <cfRule type="expression" dxfId="30" priority="12">
      <formula>AND($E$9&lt;&gt;"TZ",$V$55&gt;40)</formula>
    </cfRule>
    <cfRule type="expression" dxfId="29" priority="18">
      <formula>AND($E$9="TZ",$V$55&gt;$AA$14*24)</formula>
    </cfRule>
  </conditionalFormatting>
  <conditionalFormatting sqref="D15">
    <cfRule type="expression" dxfId="28" priority="17">
      <formula>$E$9="TZ"</formula>
    </cfRule>
  </conditionalFormatting>
  <conditionalFormatting sqref="G15:L15">
    <cfRule type="expression" dxfId="27" priority="14">
      <formula>$D$15="x"</formula>
    </cfRule>
    <cfRule type="expression" dxfId="26" priority="15">
      <formula>AND($D$15="x",G13&lt;&gt;"x",G15&lt;&gt;"")</formula>
    </cfRule>
    <cfRule type="expression" dxfId="25" priority="16">
      <formula>$D$15&lt;&gt;"x"</formula>
    </cfRule>
  </conditionalFormatting>
  <conditionalFormatting sqref="G13:L13">
    <cfRule type="expression" dxfId="24" priority="11">
      <formula>$E$9="TZ"</formula>
    </cfRule>
  </conditionalFormatting>
  <conditionalFormatting sqref="M14:M15">
    <cfRule type="expression" dxfId="23" priority="23">
      <formula>IF($D$15="x",$M$15&lt;&gt;($J$9))</formula>
    </cfRule>
  </conditionalFormatting>
  <conditionalFormatting sqref="O22:P52">
    <cfRule type="expression" dxfId="22" priority="8">
      <formula>OR($B22="Sa",$B22="So")</formula>
    </cfRule>
  </conditionalFormatting>
  <conditionalFormatting sqref="U6:X6">
    <cfRule type="expression" dxfId="21" priority="7">
      <formula>$U$6="-"</formula>
    </cfRule>
  </conditionalFormatting>
  <conditionalFormatting sqref="T22:T52">
    <cfRule type="expression" dxfId="20" priority="5">
      <formula>OR($B22="Sa",$B22="So")</formula>
    </cfRule>
  </conditionalFormatting>
  <conditionalFormatting sqref="D22:D52">
    <cfRule type="expression" dxfId="19" priority="1">
      <formula>OR($B22="Sa",$B22="So")</formula>
    </cfRule>
  </conditionalFormatting>
  <dataValidations count="22">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B00-000000000000}">
      <formula1>"VZ,TZ,Schicht"</formula1>
    </dataValidation>
    <dataValidation allowBlank="1" showInputMessage="1" showErrorMessage="1" promptTitle="Bemerkungen" prompt="Raum für eigene Bemerkungen_x000a_zB. Sitzung AG, Freizeitausgleich (FZA), mobile Office...." sqref="S21:T21" xr:uid="{00000000-0002-0000-0B00-000001000000}"/>
    <dataValidation allowBlank="1" showInputMessage="1" showErrorMessage="1" promptTitle="Diff." prompt="Berechnet die Differenz zwischen_x000a_Anwesenheitszeit und Sollarbeitszeit" sqref="I21" xr:uid="{00000000-0002-0000-0B00-000002000000}"/>
    <dataValidation allowBlank="1" showInputMessage="1" showErrorMessage="1" promptTitle="Aufrechnung" prompt="Ergebnis der Sollarbeitszeit zur_x000a_tatsächlichen Arbeitszeit" sqref="U21" xr:uid="{00000000-0002-0000-0B00-000003000000}"/>
    <dataValidation allowBlank="1" showInputMessage="1" showErrorMessage="1" promptTitle="Soll Pause" prompt="&gt;6 Std. mind. 30 Min. Pause_x000a_&gt;9 Std. mind. 45 Min. Pause_x000a_autom. Abgleich für die Aufrechnung" sqref="Q21" xr:uid="{00000000-0002-0000-0B00-000004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B00-000005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B00-000006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B00-000007000000}"/>
    <dataValidation allowBlank="1" showInputMessage="1" showErrorMessage="1" promptTitle="Unterbrechung" prompt="Beginn und Ende einer Arbeitsunterbrechung_x000a_im Format z.B. _x000a_12:00   12:30 _x000a_eingeben_x000a__x000a__x000a_" sqref="K21:M21" xr:uid="{00000000-0002-0000-0B00-000008000000}"/>
    <dataValidation type="time" errorStyle="warning" allowBlank="1" showInputMessage="1" showErrorMessage="1" errorTitle="Arbeitsbeginn" error="Die Eingabe muss im Zeitformat_x000a_00:00 erfolgen._x000a__x000a_Zeiten vor 6:00 Uhr _x000a_bleiben unberücksichtigt" sqref="E22:E52" xr:uid="{00000000-0002-0000-0B00-000009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B00-00000A000000}">
      <formula1>0.25</formula1>
      <formula2>0.833333333333333</formula2>
    </dataValidation>
    <dataValidation allowBlank="1" showInputMessage="1" showErrorMessage="1" promptTitle="Sollarbeitszeit" prompt="Sollarbeitzeit ohne Berücksichtigung der Sonderfreizeiten" sqref="Z21:Z52" xr:uid="{00000000-0002-0000-0B00-00000B000000}"/>
    <dataValidation allowBlank="1" showInputMessage="1" showErrorMessage="1" promptTitle="Anwesenheitszeit" prompt="Bitte geben Sie die Anwesenheitszeit_x000a_im Format Stunden : Minuten ein" sqref="E21:G21" xr:uid="{00000000-0002-0000-0B00-00000C000000}"/>
    <dataValidation allowBlank="1" showInputMessage="1" showErrorMessage="1" promptTitle="Sollarbeitszeit" prompt="Die Werte werden gesetzt_x000a_Bitte geben Sie unter&quot;Status&quot; und &quot;TZ / VZ&quot; die zutreffenden Werte ein" sqref="H21:H52" xr:uid="{00000000-0002-0000-0B00-00000D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B00-00000E000000}"/>
    <dataValidation allowBlank="1" showInputMessage="1" showErrorMessage="1" promptTitle="Status" prompt="klicken Sie auf die blau markierte Zelle und wählen Sie anhand der Liste aus" sqref="B8 E8" xr:uid="{00000000-0002-0000-0B00-00000F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B00-000010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B00-000011000000}"/>
    <dataValidation type="list" allowBlank="1" showInputMessage="1" showErrorMessage="1" sqref="S9:W9" xr:uid="{00000000-0002-0000-0B00-000012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B00-000013000000}">
      <formula1>"x,X"</formula1>
    </dataValidation>
    <dataValidation allowBlank="1" showErrorMessage="1" sqref="B9:C9" xr:uid="{00000000-0002-0000-0B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B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72"/>
  <sheetViews>
    <sheetView showGridLines="0" showRowColHeaders="0" zoomScaleNormal="100" workbookViewId="0">
      <selection activeCell="E9" sqref="E9:F9"/>
    </sheetView>
  </sheetViews>
  <sheetFormatPr baseColWidth="10" defaultColWidth="0" defaultRowHeight="13.2" zeroHeight="1" x14ac:dyDescent="0.25"/>
  <cols>
    <col min="1" max="1" width="1.6640625" style="18" customWidth="1"/>
    <col min="2" max="2" width="5.6640625" style="18" customWidth="1"/>
    <col min="3" max="3" width="13.6640625" style="18" customWidth="1"/>
    <col min="4" max="4" width="5.6640625" style="18" customWidth="1"/>
    <col min="5" max="8" width="7.109375" style="18" customWidth="1"/>
    <col min="9" max="9" width="2.109375" style="18" bestFit="1" customWidth="1"/>
    <col min="10" max="10" width="5.5546875" style="18" bestFit="1" customWidth="1"/>
    <col min="11" max="16" width="7.109375" style="18" customWidth="1"/>
    <col min="17" max="17" width="4" style="18" customWidth="1"/>
    <col min="18" max="18" width="4.5546875" style="18" customWidth="1"/>
    <col min="19" max="19" width="19.109375" style="18" customWidth="1"/>
    <col min="20" max="20" width="6.5546875" style="18" bestFit="1" customWidth="1"/>
    <col min="21" max="21" width="2.44140625" style="18" bestFit="1" customWidth="1"/>
    <col min="22" max="22" width="4.5546875" style="18" customWidth="1"/>
    <col min="23" max="23" width="1.88671875" style="18" bestFit="1" customWidth="1"/>
    <col min="24" max="24" width="4.5546875" style="18" customWidth="1"/>
    <col min="25" max="25" width="1.6640625" style="104" customWidth="1"/>
    <col min="26" max="26" width="7.109375" hidden="1" customWidth="1"/>
    <col min="27" max="27" width="6.5546875" hidden="1" customWidth="1"/>
    <col min="28" max="28" width="4.6640625" hidden="1" customWidth="1"/>
    <col min="29" max="29" width="5.44140625" hidden="1" customWidth="1"/>
    <col min="30" max="30" width="7.6640625" hidden="1" customWidth="1"/>
    <col min="31" max="31" width="7.44140625" hidden="1" customWidth="1"/>
    <col min="32" max="32" width="7.33203125" hidden="1" customWidth="1"/>
    <col min="33" max="33" width="6.33203125" hidden="1" customWidth="1"/>
    <col min="34" max="34" width="7.44140625" hidden="1" customWidth="1"/>
    <col min="35" max="35" width="9.109375" style="104" hidden="1" customWidth="1"/>
    <col min="36" max="38" width="9.109375" hidden="1" customWidth="1"/>
    <col min="39" max="39" width="9.109375" hidden="1" customWidth="1" collapsed="1"/>
    <col min="40" max="16384" width="9.109375" hidden="1"/>
  </cols>
  <sheetData>
    <row r="1" spans="1:39" s="102" customFormat="1" ht="6" customHeight="1" x14ac:dyDescent="0.15">
      <c r="Y1" s="92"/>
      <c r="Z1" s="92"/>
      <c r="AA1" s="92"/>
      <c r="AB1" s="92"/>
      <c r="AC1" s="92"/>
      <c r="AD1" s="92"/>
      <c r="AE1" s="92"/>
      <c r="AF1" s="92"/>
      <c r="AG1" s="92"/>
      <c r="AH1" s="92"/>
      <c r="AI1" s="92"/>
    </row>
    <row r="2" spans="1:39" s="184" customFormat="1" ht="17.399999999999999" x14ac:dyDescent="0.3">
      <c r="A2" s="45"/>
      <c r="B2" s="215" t="s">
        <v>0</v>
      </c>
      <c r="C2" s="216"/>
      <c r="D2" s="216"/>
      <c r="E2" s="216"/>
      <c r="F2" s="216"/>
      <c r="G2" s="216"/>
      <c r="H2" s="216"/>
      <c r="I2" s="216"/>
      <c r="J2" s="216"/>
      <c r="K2" s="216"/>
      <c r="L2" s="216"/>
      <c r="M2" s="216"/>
      <c r="N2" s="216"/>
      <c r="O2" s="216"/>
      <c r="P2" s="216"/>
      <c r="Q2" s="216"/>
      <c r="R2" s="216"/>
      <c r="S2" s="216"/>
      <c r="T2" s="216"/>
      <c r="U2" s="216"/>
      <c r="V2" s="216"/>
      <c r="W2" s="216"/>
      <c r="X2" s="216"/>
      <c r="Y2" s="126"/>
      <c r="Z2" s="183"/>
      <c r="AA2" s="191"/>
      <c r="AB2" s="183"/>
      <c r="AC2" s="183"/>
      <c r="AD2" s="183"/>
      <c r="AE2" s="183"/>
      <c r="AF2" s="183"/>
      <c r="AG2" s="183"/>
      <c r="AH2" s="183"/>
      <c r="AI2" s="111"/>
      <c r="AJ2" s="190"/>
      <c r="AK2" s="190"/>
      <c r="AL2" s="190"/>
      <c r="AM2" s="190"/>
    </row>
    <row r="3" spans="1:39" s="184" customFormat="1" ht="14.25" customHeight="1" x14ac:dyDescent="0.25">
      <c r="A3" s="45"/>
      <c r="B3" s="19" t="s">
        <v>1</v>
      </c>
      <c r="C3"/>
      <c r="D3" s="19"/>
      <c r="E3" s="35"/>
      <c r="F3" s="35"/>
      <c r="G3" s="20"/>
      <c r="H3" s="20"/>
      <c r="I3" s="21"/>
      <c r="J3" s="21"/>
      <c r="K3" s="22"/>
      <c r="L3" s="22"/>
      <c r="M3" s="22"/>
      <c r="N3" s="22"/>
      <c r="O3" s="22"/>
      <c r="P3" s="22"/>
      <c r="Q3" s="22"/>
      <c r="R3" s="22"/>
      <c r="S3" s="55"/>
      <c r="T3" s="55"/>
      <c r="U3" s="111"/>
      <c r="V3" s="129"/>
      <c r="W3" s="111"/>
      <c r="X3" s="130"/>
      <c r="Y3" s="126"/>
      <c r="Z3" s="111"/>
      <c r="AA3" s="111"/>
      <c r="AB3" s="111"/>
      <c r="AC3" s="111"/>
      <c r="AD3" s="111"/>
      <c r="AE3" s="111"/>
      <c r="AF3" s="111"/>
      <c r="AG3" s="111"/>
      <c r="AH3" s="111"/>
      <c r="AI3" s="111"/>
      <c r="AJ3" s="190"/>
      <c r="AK3" s="190"/>
      <c r="AL3" s="190"/>
      <c r="AM3" s="190"/>
    </row>
    <row r="4" spans="1:39" s="184" customFormat="1" ht="14.25" customHeight="1" x14ac:dyDescent="0.25">
      <c r="A4" s="45"/>
      <c r="B4" s="22"/>
      <c r="C4" s="22"/>
      <c r="D4" s="22"/>
      <c r="E4" s="23"/>
      <c r="F4" s="22"/>
      <c r="G4" s="22"/>
      <c r="H4" s="22"/>
      <c r="I4" s="22"/>
      <c r="J4" s="104"/>
      <c r="K4" s="104"/>
      <c r="L4" s="104"/>
      <c r="M4" s="104"/>
      <c r="N4" s="104"/>
      <c r="O4" s="97"/>
      <c r="P4" s="97"/>
      <c r="Q4" s="21"/>
      <c r="R4" s="22"/>
      <c r="S4" s="104"/>
      <c r="T4" s="104"/>
      <c r="U4" s="104"/>
      <c r="V4" s="104"/>
      <c r="W4" s="104"/>
      <c r="X4" s="104"/>
      <c r="Y4" s="126"/>
      <c r="Z4" s="183"/>
      <c r="AA4" s="183"/>
      <c r="AB4" s="183"/>
      <c r="AC4" s="183"/>
      <c r="AD4" s="183"/>
      <c r="AE4" s="183"/>
      <c r="AF4" s="183"/>
      <c r="AG4" s="183"/>
      <c r="AH4" s="183"/>
      <c r="AI4" s="111"/>
      <c r="AJ4" s="190"/>
      <c r="AK4" s="190"/>
      <c r="AL4" s="190"/>
      <c r="AM4" s="190"/>
    </row>
    <row r="5" spans="1:39" s="184" customFormat="1" ht="14.25" customHeight="1" x14ac:dyDescent="0.25">
      <c r="A5" s="31"/>
      <c r="B5" s="218" t="s">
        <v>5</v>
      </c>
      <c r="C5" s="219"/>
      <c r="D5" s="220" t="str">
        <f>Stammdaten!C3&amp;", "&amp;Stammdaten!C4</f>
        <v xml:space="preserve">, </v>
      </c>
      <c r="E5" s="221"/>
      <c r="F5" s="221"/>
      <c r="G5" s="221"/>
      <c r="H5" s="222"/>
      <c r="I5" s="24"/>
      <c r="J5" s="217" t="s">
        <v>2</v>
      </c>
      <c r="K5" s="217"/>
      <c r="L5" s="217"/>
      <c r="M5" s="217"/>
      <c r="N5" s="217"/>
      <c r="O5" s="95"/>
      <c r="P5" s="95"/>
      <c r="Q5" s="25"/>
      <c r="R5" s="25"/>
      <c r="S5" s="227" t="s">
        <v>52</v>
      </c>
      <c r="T5" s="228"/>
      <c r="U5" s="118"/>
      <c r="V5" s="119" t="s">
        <v>3</v>
      </c>
      <c r="W5" s="120"/>
      <c r="X5" s="121" t="s">
        <v>4</v>
      </c>
      <c r="Y5" s="126"/>
      <c r="Z5" s="213" t="s">
        <v>113</v>
      </c>
      <c r="AA5" s="213"/>
      <c r="AB5" s="213"/>
      <c r="AC5" s="213"/>
      <c r="AD5" s="213"/>
      <c r="AE5" s="213"/>
      <c r="AF5" s="213"/>
      <c r="AG5" s="213"/>
      <c r="AH5" s="213"/>
      <c r="AI5" s="111"/>
      <c r="AJ5" s="190"/>
      <c r="AK5" s="190"/>
      <c r="AL5" s="190"/>
      <c r="AM5" s="190"/>
    </row>
    <row r="6" spans="1:39" s="184" customFormat="1" ht="14.25" customHeight="1" x14ac:dyDescent="0.25">
      <c r="A6" s="31"/>
      <c r="B6" s="218" t="str">
        <f>Stammdaten!B5&amp;":"</f>
        <v>Organisationseinheit:</v>
      </c>
      <c r="C6" s="219"/>
      <c r="D6" s="223">
        <f>Stammdaten!C5</f>
        <v>0</v>
      </c>
      <c r="E6" s="224"/>
      <c r="F6" s="224"/>
      <c r="G6" s="224"/>
      <c r="H6" s="225"/>
      <c r="I6" s="23"/>
      <c r="J6" s="226">
        <f>DATE(Stammdaten!C6,12,1)</f>
        <v>44530</v>
      </c>
      <c r="K6" s="226"/>
      <c r="L6" s="226"/>
      <c r="M6" s="226"/>
      <c r="N6" s="226"/>
      <c r="O6" s="23"/>
      <c r="P6" s="23"/>
      <c r="Q6" s="23"/>
      <c r="R6" s="23"/>
      <c r="S6" s="229"/>
      <c r="T6" s="230"/>
      <c r="U6" s="147" t="str">
        <f ca="1">IF('11'!$AF$52&lt;0,"-","+")</f>
        <v>-</v>
      </c>
      <c r="V6" s="144">
        <f ca="1">'11'!$V$55</f>
        <v>1864</v>
      </c>
      <c r="W6" s="145" t="s">
        <v>6</v>
      </c>
      <c r="X6" s="146">
        <f ca="1">'11'!$X$55</f>
        <v>19.999999999627107</v>
      </c>
      <c r="Y6" s="126"/>
      <c r="Z6" s="213"/>
      <c r="AA6" s="213"/>
      <c r="AB6" s="213"/>
      <c r="AC6" s="213"/>
      <c r="AD6" s="213"/>
      <c r="AE6" s="213"/>
      <c r="AF6" s="213"/>
      <c r="AG6" s="213"/>
      <c r="AH6" s="213"/>
      <c r="AI6" s="111"/>
      <c r="AJ6" s="190"/>
      <c r="AK6" s="190"/>
      <c r="AL6" s="190"/>
      <c r="AM6" s="190"/>
    </row>
    <row r="7" spans="1:39" s="184" customFormat="1" ht="14.25" customHeight="1" x14ac:dyDescent="0.25">
      <c r="A7" s="45"/>
      <c r="B7" s="23"/>
      <c r="C7" s="23"/>
      <c r="D7" s="23"/>
      <c r="E7" s="103"/>
      <c r="F7" s="103"/>
      <c r="G7" s="103"/>
      <c r="H7" s="103"/>
      <c r="I7" s="23"/>
      <c r="J7" s="23"/>
      <c r="K7" s="23"/>
      <c r="L7" s="23"/>
      <c r="M7" s="23"/>
      <c r="N7" s="23"/>
      <c r="O7" s="23"/>
      <c r="P7" s="23"/>
      <c r="Q7" s="23"/>
      <c r="R7" s="23"/>
      <c r="S7" s="26"/>
      <c r="T7" s="26"/>
      <c r="U7" s="103"/>
      <c r="V7" s="27"/>
      <c r="W7" s="103"/>
      <c r="X7" s="122"/>
      <c r="Y7" s="126"/>
      <c r="Z7" s="213"/>
      <c r="AA7" s="213"/>
      <c r="AB7" s="213"/>
      <c r="AC7" s="213"/>
      <c r="AD7" s="213"/>
      <c r="AE7" s="213"/>
      <c r="AF7" s="213"/>
      <c r="AG7" s="213"/>
      <c r="AH7" s="213"/>
      <c r="AI7" s="111"/>
      <c r="AJ7" s="190"/>
      <c r="AK7" s="190"/>
      <c r="AL7" s="190"/>
      <c r="AM7" s="190"/>
    </row>
    <row r="8" spans="1:39" s="184" customFormat="1" x14ac:dyDescent="0.25">
      <c r="A8" s="31"/>
      <c r="B8" s="231" t="s">
        <v>32</v>
      </c>
      <c r="C8" s="231"/>
      <c r="D8" s="91"/>
      <c r="E8" s="232" t="s">
        <v>31</v>
      </c>
      <c r="F8" s="233"/>
      <c r="G8" s="93"/>
      <c r="H8" s="214" t="str">
        <f>IF(E9="TZ","Wöchentl. Arbeitszeit bei TZ","")</f>
        <v/>
      </c>
      <c r="I8" s="214"/>
      <c r="J8" s="214"/>
      <c r="K8" s="214"/>
      <c r="L8" s="93"/>
      <c r="M8" s="93"/>
      <c r="N8" s="93"/>
      <c r="O8" s="93"/>
      <c r="P8" s="93"/>
      <c r="Q8" s="93"/>
      <c r="R8" s="23"/>
      <c r="S8" s="238"/>
      <c r="T8" s="238"/>
      <c r="U8" s="238"/>
      <c r="V8" s="238"/>
      <c r="W8" s="238"/>
      <c r="X8" s="122"/>
      <c r="Y8" s="126"/>
      <c r="Z8" s="213"/>
      <c r="AA8" s="213"/>
      <c r="AB8" s="213"/>
      <c r="AC8" s="213"/>
      <c r="AD8" s="213"/>
      <c r="AE8" s="213"/>
      <c r="AF8" s="213"/>
      <c r="AG8" s="213"/>
      <c r="AH8" s="213"/>
      <c r="AI8" s="111"/>
      <c r="AJ8" s="190"/>
      <c r="AK8" s="190"/>
      <c r="AL8" s="190"/>
      <c r="AM8" s="190"/>
    </row>
    <row r="9" spans="1:39" s="184" customFormat="1" x14ac:dyDescent="0.25">
      <c r="A9" s="31"/>
      <c r="B9" s="234" t="str">
        <f>Stammdaten!$C$7</f>
        <v>tarifbeschäftigt TV-L</v>
      </c>
      <c r="C9" s="234"/>
      <c r="D9" s="93"/>
      <c r="E9" s="239" t="s">
        <v>29</v>
      </c>
      <c r="F9" s="240"/>
      <c r="G9" s="23"/>
      <c r="H9" s="96"/>
      <c r="I9" s="25"/>
      <c r="J9" s="14"/>
      <c r="K9" s="25"/>
      <c r="L9" s="25"/>
      <c r="M9" s="25"/>
      <c r="N9" s="25"/>
      <c r="O9" s="25"/>
      <c r="P9" s="25"/>
      <c r="Q9" s="25"/>
      <c r="R9" s="25"/>
      <c r="S9" s="241"/>
      <c r="T9" s="241"/>
      <c r="U9" s="241"/>
      <c r="V9" s="241"/>
      <c r="W9" s="241"/>
      <c r="X9" s="122"/>
      <c r="Y9" s="126"/>
      <c r="Z9" s="213"/>
      <c r="AA9" s="213"/>
      <c r="AB9" s="213"/>
      <c r="AC9" s="213"/>
      <c r="AD9" s="213"/>
      <c r="AE9" s="213"/>
      <c r="AF9" s="213"/>
      <c r="AG9" s="213"/>
      <c r="AH9" s="213"/>
      <c r="AI9" s="111"/>
      <c r="AJ9" s="190"/>
      <c r="AK9" s="190"/>
      <c r="AL9" s="190"/>
      <c r="AM9" s="190"/>
    </row>
    <row r="10" spans="1:39" s="184" customFormat="1" ht="14.25" customHeight="1" x14ac:dyDescent="0.25">
      <c r="A10" s="31"/>
      <c r="B10" s="23"/>
      <c r="C10" s="23"/>
      <c r="D10" s="23"/>
      <c r="E10" s="15" t="str">
        <f>IF(E9="TZ","bitte ggf. Wochenarbeitstage wählen u. Stundenverteilung anpassen","")</f>
        <v/>
      </c>
      <c r="F10" s="23"/>
      <c r="G10" s="29"/>
      <c r="H10" s="15"/>
      <c r="I10" s="15"/>
      <c r="J10" s="15"/>
      <c r="K10" s="15"/>
      <c r="L10" s="15"/>
      <c r="M10" s="15"/>
      <c r="N10" s="15"/>
      <c r="O10" s="15"/>
      <c r="P10" s="15"/>
      <c r="Q10" s="15"/>
      <c r="R10" s="23"/>
      <c r="S10" s="26"/>
      <c r="T10" s="26"/>
      <c r="U10" s="23"/>
      <c r="V10" s="27"/>
      <c r="W10" s="103"/>
      <c r="X10" s="122"/>
      <c r="Y10" s="126"/>
      <c r="Z10" s="213"/>
      <c r="AA10" s="213"/>
      <c r="AB10" s="213"/>
      <c r="AC10" s="213"/>
      <c r="AD10" s="213"/>
      <c r="AE10" s="213"/>
      <c r="AF10" s="213"/>
      <c r="AG10" s="213"/>
      <c r="AH10" s="213"/>
      <c r="AI10" s="111"/>
      <c r="AJ10" s="190"/>
      <c r="AK10" s="190"/>
      <c r="AL10" s="190"/>
      <c r="AM10" s="190"/>
    </row>
    <row r="11" spans="1:39" s="184" customFormat="1" ht="14.25" customHeight="1" x14ac:dyDescent="0.25">
      <c r="A11" s="31"/>
      <c r="B11" s="23"/>
      <c r="C11" s="23"/>
      <c r="D11"/>
      <c r="E11" s="23"/>
      <c r="F11" s="23"/>
      <c r="G11" s="15"/>
      <c r="H11" s="15"/>
      <c r="I11" s="15"/>
      <c r="J11" s="15"/>
      <c r="K11" s="15"/>
      <c r="L11" s="15"/>
      <c r="M11" s="15"/>
      <c r="N11" s="15"/>
      <c r="O11" s="15"/>
      <c r="P11" s="15"/>
      <c r="Q11" s="15"/>
      <c r="R11" s="23"/>
      <c r="S11" s="26"/>
      <c r="T11" s="26"/>
      <c r="U11" s="23"/>
      <c r="V11" s="27"/>
      <c r="W11" s="103"/>
      <c r="X11" s="122"/>
      <c r="Y11" s="126"/>
      <c r="Z11" s="213"/>
      <c r="AA11" s="213"/>
      <c r="AB11" s="213"/>
      <c r="AC11" s="213"/>
      <c r="AD11" s="213"/>
      <c r="AE11" s="213"/>
      <c r="AF11" s="213"/>
      <c r="AG11" s="213"/>
      <c r="AH11" s="213"/>
      <c r="AI11" s="111"/>
      <c r="AJ11" s="190"/>
      <c r="AK11" s="190"/>
      <c r="AL11" s="190"/>
      <c r="AM11" s="190"/>
    </row>
    <row r="12" spans="1:39" s="184" customFormat="1" ht="14.25" customHeight="1" x14ac:dyDescent="0.25">
      <c r="A12" s="31"/>
      <c r="B12" s="23"/>
      <c r="C12" s="23"/>
      <c r="D12" s="28"/>
      <c r="E12" s="23"/>
      <c r="F12" s="23"/>
      <c r="G12" s="98" t="str">
        <f>IF($E$9="VZ","Mo",IF(G13="x","Mo","-"))</f>
        <v>Mo</v>
      </c>
      <c r="H12" s="98" t="str">
        <f>IF($E$9="VZ","Di",IF(H13="x","Di","-"))</f>
        <v>Di</v>
      </c>
      <c r="I12" s="242" t="str">
        <f>IF($E$9="VZ","Mi",IF(I13="x","Mi","-"))</f>
        <v>Mi</v>
      </c>
      <c r="J12" s="242"/>
      <c r="K12" s="98" t="str">
        <f>IF($E$9="VZ","Do",IF(K13="x","Do","-"))</f>
        <v>Do</v>
      </c>
      <c r="L12" s="98" t="str">
        <f>IF($E$9="VZ","Fr",IF(L13="x","Fr","-"))</f>
        <v>Fr</v>
      </c>
      <c r="M12" s="88" t="s">
        <v>27</v>
      </c>
      <c r="N12" s="41"/>
      <c r="O12" s="41"/>
      <c r="P12" s="41"/>
      <c r="Q12" s="29"/>
      <c r="R12" s="103"/>
      <c r="S12" s="26"/>
      <c r="T12" s="26"/>
      <c r="U12" s="23"/>
      <c r="V12" s="27"/>
      <c r="W12" s="23"/>
      <c r="X12" s="122"/>
      <c r="Y12" s="126"/>
      <c r="Z12" s="213"/>
      <c r="AA12" s="213"/>
      <c r="AB12" s="213"/>
      <c r="AC12" s="213"/>
      <c r="AD12" s="213"/>
      <c r="AE12" s="213"/>
      <c r="AF12" s="213"/>
      <c r="AG12" s="213"/>
      <c r="AH12" s="213"/>
      <c r="AI12" s="111"/>
      <c r="AJ12" s="190"/>
      <c r="AK12" s="190"/>
      <c r="AL12" s="190"/>
      <c r="AM12" s="190"/>
    </row>
    <row r="13" spans="1:39" s="184" customFormat="1" ht="14.25" customHeight="1" x14ac:dyDescent="0.25">
      <c r="A13" s="31"/>
      <c r="B13" s="23"/>
      <c r="C13" s="23"/>
      <c r="D13" s="235" t="s">
        <v>28</v>
      </c>
      <c r="E13" s="235"/>
      <c r="F13" s="235"/>
      <c r="G13" s="89" t="s">
        <v>17</v>
      </c>
      <c r="H13" s="89" t="s">
        <v>17</v>
      </c>
      <c r="I13" s="236" t="s">
        <v>17</v>
      </c>
      <c r="J13" s="237"/>
      <c r="K13" s="89" t="s">
        <v>17</v>
      </c>
      <c r="L13" s="89" t="s">
        <v>17</v>
      </c>
      <c r="M13" s="88">
        <f>COUNTIF(G13:L13,"x")</f>
        <v>5</v>
      </c>
      <c r="N13" s="52"/>
      <c r="O13" s="52"/>
      <c r="P13" s="52"/>
      <c r="Q13" s="31"/>
      <c r="R13" s="103"/>
      <c r="S13" s="26"/>
      <c r="T13" s="26"/>
      <c r="U13" s="23"/>
      <c r="V13" s="27"/>
      <c r="W13" s="23"/>
      <c r="X13" s="122"/>
      <c r="Y13" s="126"/>
      <c r="Z13" s="111"/>
      <c r="AA13" s="111"/>
      <c r="AB13" s="111"/>
      <c r="AC13" s="111"/>
      <c r="AD13" s="111"/>
      <c r="AE13" s="183"/>
      <c r="AF13" s="183"/>
      <c r="AG13" s="111"/>
      <c r="AH13" s="183"/>
      <c r="AI13" s="111"/>
      <c r="AJ13" s="190"/>
      <c r="AK13" s="190"/>
      <c r="AL13" s="190"/>
      <c r="AM13" s="190"/>
    </row>
    <row r="14" spans="1:39" s="184" customFormat="1" ht="14.25" customHeight="1" x14ac:dyDescent="0.25">
      <c r="A14" s="31"/>
      <c r="B14" s="23"/>
      <c r="C14" s="23"/>
      <c r="D14" s="36"/>
      <c r="E14" s="243" t="s">
        <v>25</v>
      </c>
      <c r="F14" s="243"/>
      <c r="G14" s="90">
        <f>IF(OR($E$9="VZ",$E$9="Schicht"),$AD$17/24,IF($E$9="TZ",IF($D$15&lt;&gt;"x",IF(G$13="x",($J$9/COUNTIF($G$13:$L$13,"x")/24),""),""),""))</f>
        <v>0.32666666666666672</v>
      </c>
      <c r="H14" s="90">
        <f>IF(OR($E$9="VZ",$E$9="Schicht"),$AD$17/24,IF($E$9="TZ",IF($D$15&lt;&gt;"x",IF(H$13="x",($J$9/COUNTIF($G$13:$L$13,"x")/24),""),""),""))</f>
        <v>0.32666666666666672</v>
      </c>
      <c r="I14" s="245">
        <f>IF(OR($E$9="VZ",$E$9="Schicht"),$AD$17/24,IF($E$9="TZ",IF($D$15&lt;&gt;"x",IF(I$13="x",($J$9/COUNTIF($G$13:$L$13,"x")/24),""),""),""))</f>
        <v>0.32666666666666672</v>
      </c>
      <c r="J14" s="245"/>
      <c r="K14" s="90">
        <f>IF(OR($E$9="VZ",$E$9="Schicht"),$AD$17/24,IF($E$9="TZ",IF($D$15&lt;&gt;"x",IF(K$13="x",($J$9/COUNTIF($G$13:$L$13,"x")/24),""),""),""))</f>
        <v>0.32666666666666672</v>
      </c>
      <c r="L14" s="90">
        <f>IF(OR($E$9="VZ",$E$9="Schicht"),$AD$17/24,IF($E$9="TZ",IF($D$15&lt;&gt;"x",IF(L$13="x",($J$9/COUNTIF($G$13:$L$13,"x")/24),""),""),""))</f>
        <v>0.32666666666666672</v>
      </c>
      <c r="M14" s="37">
        <f>IF($D$15&lt;&gt;"x",SUM(G14:L14)*24,"")</f>
        <v>39.200000000000003</v>
      </c>
      <c r="N14" s="42"/>
      <c r="O14" s="42"/>
      <c r="P14" s="42"/>
      <c r="Q14" s="31"/>
      <c r="R14" s="43"/>
      <c r="S14" s="26"/>
      <c r="T14" s="26"/>
      <c r="U14" s="23"/>
      <c r="V14" s="27"/>
      <c r="W14" s="23"/>
      <c r="X14" s="122"/>
      <c r="Y14" s="126"/>
      <c r="Z14" s="111"/>
      <c r="AA14" s="186">
        <f>IF($D$15="x",SUM(G15:L15),SUM(G14:L14))</f>
        <v>1.6333333333333335</v>
      </c>
      <c r="AB14" s="111"/>
      <c r="AC14" s="111"/>
      <c r="AD14" s="111"/>
      <c r="AE14" s="183"/>
      <c r="AF14" s="183"/>
      <c r="AG14" s="111"/>
      <c r="AH14" s="187"/>
      <c r="AI14" s="111"/>
      <c r="AJ14" s="190"/>
      <c r="AK14" s="190"/>
      <c r="AL14" s="190"/>
      <c r="AM14" s="190"/>
    </row>
    <row r="15" spans="1:39" s="184" customFormat="1" ht="14.25" customHeight="1" x14ac:dyDescent="0.25">
      <c r="A15" s="31"/>
      <c r="B15" s="23"/>
      <c r="C15" s="23"/>
      <c r="D15" s="132"/>
      <c r="E15" s="243" t="s">
        <v>26</v>
      </c>
      <c r="F15" s="243"/>
      <c r="G15" s="99"/>
      <c r="H15" s="99"/>
      <c r="I15" s="244"/>
      <c r="J15" s="244"/>
      <c r="K15" s="99"/>
      <c r="L15" s="99"/>
      <c r="M15" s="37" t="str">
        <f>IF($D$15="x",SUMIFS(G15:L15,G13:L13,"x")*24,"")</f>
        <v/>
      </c>
      <c r="N15" s="42"/>
      <c r="O15" s="42"/>
      <c r="P15" s="42"/>
      <c r="Q15" s="31"/>
      <c r="R15" s="43"/>
      <c r="S15" s="26"/>
      <c r="T15" s="26"/>
      <c r="U15" s="23"/>
      <c r="V15" s="27"/>
      <c r="W15" s="23"/>
      <c r="X15" s="122"/>
      <c r="Y15" s="126"/>
      <c r="Z15" s="111"/>
      <c r="AA15" s="186"/>
      <c r="AB15" s="111"/>
      <c r="AC15" s="111"/>
      <c r="AD15" s="111"/>
      <c r="AE15" s="183"/>
      <c r="AF15" s="183"/>
      <c r="AG15" s="111"/>
      <c r="AH15" s="187"/>
      <c r="AI15" s="111"/>
      <c r="AJ15" s="190"/>
      <c r="AK15" s="190"/>
      <c r="AL15" s="190"/>
      <c r="AM15" s="190"/>
    </row>
    <row r="16" spans="1:39" s="184" customFormat="1" ht="14.25" hidden="1" customHeight="1" x14ac:dyDescent="0.25">
      <c r="A16" s="31"/>
      <c r="B16" s="23"/>
      <c r="C16" s="30" t="s">
        <v>18</v>
      </c>
      <c r="D16" s="28"/>
      <c r="E16" s="23"/>
      <c r="F16" s="23"/>
      <c r="G16" s="100"/>
      <c r="H16" s="100"/>
      <c r="I16" s="254"/>
      <c r="J16" s="254"/>
      <c r="K16" s="100"/>
      <c r="L16" s="100"/>
      <c r="M16" s="38"/>
      <c r="N16" s="38"/>
      <c r="O16" s="38"/>
      <c r="P16" s="38"/>
      <c r="Q16" s="23"/>
      <c r="R16" s="26"/>
      <c r="S16" s="23"/>
      <c r="T16" s="23"/>
      <c r="U16" s="26"/>
      <c r="V16" s="23"/>
      <c r="W16" s="26"/>
      <c r="X16" s="23"/>
      <c r="Y16" s="126"/>
      <c r="Z16" s="111"/>
      <c r="AA16" s="111"/>
      <c r="AB16" s="111"/>
      <c r="AC16" s="111"/>
      <c r="AD16" s="188"/>
      <c r="AE16" s="183"/>
      <c r="AF16" s="183"/>
      <c r="AG16" s="111"/>
      <c r="AH16" s="183"/>
      <c r="AI16" s="111"/>
      <c r="AJ16" s="190"/>
      <c r="AK16" s="190"/>
      <c r="AL16" s="190"/>
      <c r="AM16" s="190"/>
    </row>
    <row r="17" spans="1:39" s="184" customFormat="1" ht="14.25" hidden="1" customHeight="1" x14ac:dyDescent="0.25">
      <c r="A17" s="31"/>
      <c r="B17" s="23"/>
      <c r="C17" s="30">
        <f>SUMPRODUCT(COUNTIF(B22:B52,G12:L12))</f>
        <v>23</v>
      </c>
      <c r="D17" s="23"/>
      <c r="E17" s="23"/>
      <c r="F17" s="23"/>
      <c r="G17" s="101">
        <f>IF(E9="VZ",2,IF(G13="x",2,0))</f>
        <v>2</v>
      </c>
      <c r="H17" s="101">
        <f>IF(E9="VZ",3,IF(H13="x",3,0))</f>
        <v>3</v>
      </c>
      <c r="I17" s="255">
        <f>IF(E9="VZ",4,IF(I13="x",4,0))</f>
        <v>4</v>
      </c>
      <c r="J17" s="256"/>
      <c r="K17" s="101">
        <f>IF(E9="VZ",5,IF(K13="x",5,0))</f>
        <v>5</v>
      </c>
      <c r="L17" s="101">
        <f>IF(E9="VZ",6,IF(L13="x",6,0))</f>
        <v>6</v>
      </c>
      <c r="M17" s="38"/>
      <c r="N17" s="38"/>
      <c r="O17" s="38"/>
      <c r="P17" s="38"/>
      <c r="Q17" s="23"/>
      <c r="R17" s="26"/>
      <c r="S17" s="23"/>
      <c r="T17" s="23"/>
      <c r="U17" s="26"/>
      <c r="V17" s="23"/>
      <c r="W17" s="26"/>
      <c r="X17" s="23"/>
      <c r="Y17" s="126"/>
      <c r="Z17" s="185">
        <f ca="1">(X6/100)</f>
        <v>0.19999999999627108</v>
      </c>
      <c r="AA17" s="111">
        <f>COUNTIF($G$13:$L$13,"x")</f>
        <v>5</v>
      </c>
      <c r="AB17" s="111"/>
      <c r="AC17" s="183" t="s">
        <v>22</v>
      </c>
      <c r="AD17" s="188">
        <f>IF($E$9="VZ",IF($B$9="tarifbeschäftigt TV-L",39.2/5,IF($B$9="tarifbeschäftigt TVöD",39/5,IF($B$9="verbeamtet",40/5))),IF($E$9="Schicht",38.5/5,IF($E$9="TZ",IF($D$15&lt;&gt;"x",$J$9/$AA$17))))</f>
        <v>7.8400000000000007</v>
      </c>
      <c r="AE17" s="187">
        <f>AD17/24</f>
        <v>0.32666666666666672</v>
      </c>
      <c r="AF17" s="183" t="str">
        <f>TEXT(AE17,"H:MM")</f>
        <v>7:50</v>
      </c>
      <c r="AG17" s="111">
        <f>TIMEVALUE(AF17)</f>
        <v>0.3263888888888889</v>
      </c>
      <c r="AH17" s="183">
        <f>AG17*24</f>
        <v>7.8333333333333339</v>
      </c>
      <c r="AI17" s="111"/>
      <c r="AJ17" s="190"/>
      <c r="AK17" s="190"/>
      <c r="AL17" s="190"/>
      <c r="AM17" s="190"/>
    </row>
    <row r="18" spans="1:39" s="184" customFormat="1" ht="14.25" customHeight="1" x14ac:dyDescent="0.25">
      <c r="A18" s="31"/>
      <c r="B18" s="31"/>
      <c r="C18" s="257" t="str">
        <f>IF(AND($E$9="TZ",$AA14&lt;&gt;$J$9/24),"Fehler: Summe der Stundenverteilung stimmt nicht mit wöchentlicher Arbeitszeit überein!","")</f>
        <v/>
      </c>
      <c r="D18" s="257"/>
      <c r="E18" s="257"/>
      <c r="F18" s="257"/>
      <c r="G18" s="257"/>
      <c r="H18" s="257"/>
      <c r="I18" s="257"/>
      <c r="J18" s="257"/>
      <c r="K18" s="257"/>
      <c r="L18" s="257"/>
      <c r="M18" s="257"/>
      <c r="N18" s="257"/>
      <c r="O18" s="257"/>
      <c r="P18" s="257"/>
      <c r="Q18" s="257"/>
      <c r="R18" s="257"/>
      <c r="S18" s="257"/>
      <c r="T18" s="257"/>
      <c r="U18" s="257"/>
      <c r="V18" s="257"/>
      <c r="W18" s="257"/>
      <c r="X18" s="123"/>
      <c r="Y18" s="126"/>
      <c r="Z18" s="185"/>
      <c r="AA18" s="111"/>
      <c r="AB18" s="111"/>
      <c r="AC18" s="189"/>
      <c r="AD18" s="111"/>
      <c r="AE18" s="183"/>
      <c r="AF18" s="183"/>
      <c r="AG18" s="111"/>
      <c r="AH18" s="183"/>
      <c r="AI18" s="111"/>
      <c r="AJ18" s="190"/>
      <c r="AK18" s="190"/>
      <c r="AL18" s="190"/>
      <c r="AM18" s="190"/>
    </row>
    <row r="19" spans="1:39" s="184" customFormat="1" ht="14.25" customHeight="1" x14ac:dyDescent="0.25">
      <c r="A19" s="31"/>
      <c r="B19" s="31"/>
      <c r="C19" s="257"/>
      <c r="D19" s="257"/>
      <c r="E19" s="257"/>
      <c r="F19" s="257"/>
      <c r="G19" s="257"/>
      <c r="H19" s="257"/>
      <c r="I19" s="257"/>
      <c r="J19" s="257"/>
      <c r="K19" s="257"/>
      <c r="L19" s="257"/>
      <c r="M19" s="257"/>
      <c r="N19" s="257"/>
      <c r="O19" s="257"/>
      <c r="P19" s="257"/>
      <c r="Q19" s="257"/>
      <c r="R19" s="257"/>
      <c r="S19" s="257"/>
      <c r="T19" s="257"/>
      <c r="U19" s="257"/>
      <c r="V19" s="257"/>
      <c r="W19" s="257"/>
      <c r="X19" s="123"/>
      <c r="Y19" s="126"/>
      <c r="Z19" s="185"/>
      <c r="AA19" s="111"/>
      <c r="AB19" s="111"/>
      <c r="AC19" s="189"/>
      <c r="AD19" s="111"/>
      <c r="AE19" s="183"/>
      <c r="AF19" s="183"/>
      <c r="AG19" s="111"/>
      <c r="AH19" s="183"/>
      <c r="AI19" s="111"/>
      <c r="AJ19" s="190"/>
      <c r="AK19" s="190"/>
      <c r="AL19" s="190"/>
      <c r="AM19" s="190"/>
    </row>
    <row r="20" spans="1:39" s="184" customFormat="1" x14ac:dyDescent="0.25">
      <c r="A20" s="31"/>
      <c r="B20" s="31"/>
      <c r="C20" s="257"/>
      <c r="D20" s="257"/>
      <c r="E20" s="257"/>
      <c r="F20" s="257"/>
      <c r="G20" s="257"/>
      <c r="H20" s="257"/>
      <c r="I20" s="257"/>
      <c r="J20" s="257"/>
      <c r="K20" s="257"/>
      <c r="L20" s="257"/>
      <c r="M20" s="257"/>
      <c r="N20" s="257"/>
      <c r="O20" s="257"/>
      <c r="P20" s="257"/>
      <c r="Q20" s="257"/>
      <c r="R20" s="257"/>
      <c r="S20" s="257"/>
      <c r="T20" s="257"/>
      <c r="U20" s="257"/>
      <c r="V20" s="257"/>
      <c r="W20" s="257"/>
      <c r="X20" s="124"/>
      <c r="Y20" s="104"/>
      <c r="Z20" s="185"/>
      <c r="AA20" s="111"/>
      <c r="AB20" s="111"/>
      <c r="AC20" s="189"/>
      <c r="AD20" s="111"/>
      <c r="AE20" s="183"/>
      <c r="AF20" s="188"/>
      <c r="AG20" s="111"/>
      <c r="AH20" s="183"/>
      <c r="AI20" s="193"/>
      <c r="AJ20" s="190"/>
      <c r="AK20" s="190"/>
      <c r="AL20" s="190"/>
      <c r="AM20" s="190"/>
    </row>
    <row r="21" spans="1:39" ht="33.75" customHeight="1" x14ac:dyDescent="0.25">
      <c r="A21" s="60"/>
      <c r="B21" s="105"/>
      <c r="C21" s="106" t="s">
        <v>7</v>
      </c>
      <c r="D21" s="168" t="s">
        <v>89</v>
      </c>
      <c r="E21" s="262" t="s">
        <v>88</v>
      </c>
      <c r="F21" s="263"/>
      <c r="G21" s="264"/>
      <c r="H21" s="107" t="s">
        <v>56</v>
      </c>
      <c r="I21" s="265" t="s">
        <v>90</v>
      </c>
      <c r="J21" s="266"/>
      <c r="K21" s="260" t="s">
        <v>46</v>
      </c>
      <c r="L21" s="267"/>
      <c r="M21" s="260" t="s">
        <v>45</v>
      </c>
      <c r="N21" s="261"/>
      <c r="O21" s="260" t="s">
        <v>57</v>
      </c>
      <c r="P21" s="261"/>
      <c r="Q21" s="268" t="s">
        <v>55</v>
      </c>
      <c r="R21" s="269"/>
      <c r="S21" s="148" t="s">
        <v>108</v>
      </c>
      <c r="T21" s="148" t="s">
        <v>85</v>
      </c>
      <c r="U21" s="270" t="s">
        <v>8</v>
      </c>
      <c r="V21" s="271"/>
      <c r="W21" s="271"/>
      <c r="X21" s="272"/>
      <c r="Z21" s="176" t="s">
        <v>9</v>
      </c>
      <c r="AA21" s="177" t="s">
        <v>10</v>
      </c>
      <c r="AB21" s="177" t="s">
        <v>11</v>
      </c>
      <c r="AC21" s="178" t="s">
        <v>12</v>
      </c>
      <c r="AD21" s="179" t="s">
        <v>13</v>
      </c>
      <c r="AE21" s="179" t="s">
        <v>14</v>
      </c>
      <c r="AF21" s="180">
        <f ca="1">IF(U6="-",-V6-(Z17*100/60),V6+(Z17*100/60))</f>
        <v>-1864.3333333333271</v>
      </c>
      <c r="AG21" s="181" t="s">
        <v>3</v>
      </c>
      <c r="AH21" s="182" t="s">
        <v>15</v>
      </c>
      <c r="AI21" s="60"/>
      <c r="AJ21" s="18"/>
      <c r="AK21" s="18"/>
      <c r="AL21" s="18"/>
      <c r="AM21" s="18"/>
    </row>
    <row r="22" spans="1:39" ht="19.95" customHeight="1" x14ac:dyDescent="0.25">
      <c r="A22" s="60"/>
      <c r="B22" s="1" t="str">
        <f>IF(C22=" "," ",IF(WEEKDAY(C22)=1,"So",IF(WEEKDAY(C22)=7,"Sa",IF(WEEKDAY(C22)=2,"Mo",IF(WEEKDAY(C22)=3,"Di",IF(WEEKDAY(C22)=4,"Mi",IF(WEEKDAY(C22)=5,"Do",IF(WEEKDAY(C22)=6,"Fr",""))))))))</f>
        <v>Mo</v>
      </c>
      <c r="C22" s="2">
        <f>DATE(Stammdaten!C6,MONTH(J6),1)</f>
        <v>44530</v>
      </c>
      <c r="D22" s="12"/>
      <c r="E22" s="3"/>
      <c r="F22" s="4"/>
      <c r="G22" s="151">
        <f>IF(C22=" ","",IF(D22="FZA",0,IF(OR(D22="",D22="dA"),IF(AND(F22&gt;0,E22&gt;0),(F22-E22),0),IF(D22="F",(F22-E22),H22))))</f>
        <v>0</v>
      </c>
      <c r="H22" s="152">
        <f t="shared" ref="H22:H52" ca="1" si="0">IF(OR(D22="KK",D22="F",D22="SU",D22="U"),0,Z22)</f>
        <v>0.3263888888888889</v>
      </c>
      <c r="I22" s="152" t="str">
        <f t="shared" ref="I22:I49" ca="1" si="1">IF(G22=H22," ",IF(G22&gt;H22,"+","-"))</f>
        <v>-</v>
      </c>
      <c r="J22" s="153">
        <f t="shared" ref="J22:J49" ca="1" si="2">IF(H22=G22,"  ",IF(H22&gt;G22,(H22-G22),(G22-H22)))</f>
        <v>0.3263888888888889</v>
      </c>
      <c r="K22" s="4"/>
      <c r="L22" s="5"/>
      <c r="M22" s="39"/>
      <c r="N22" s="39"/>
      <c r="O22" s="39"/>
      <c r="P22" s="39"/>
      <c r="Q22" s="156" t="str">
        <f t="shared" ref="Q22:Q52" si="3">IF(R22="","","-")</f>
        <v/>
      </c>
      <c r="R22" s="157" t="str">
        <f t="shared" ref="R22:R52" si="4">IF(AD22=0,"",AD22/-24)</f>
        <v/>
      </c>
      <c r="S22" s="13"/>
      <c r="T22" s="149" t="str">
        <f>IF(C22=" ","",IF(G22&gt;0,G22+AD22/24,""))</f>
        <v/>
      </c>
      <c r="U22" s="164" t="str">
        <f ca="1">IF(OR(Z22&gt;0,AND(Z22=0,T22&lt;&gt;"")),IF(AE22="","",IF(AE22=0,"",IF(AF22&lt;0,"-","+"))),"")</f>
        <v>-</v>
      </c>
      <c r="V22" s="165">
        <f ca="1">IF(OR(Z22&gt;0,AND(Z22=0,T22&lt;&gt;"")),IF(AE22="","",IF(AG22&lt;0,(AG22*(-1)),AG22)),"")</f>
        <v>1872</v>
      </c>
      <c r="W22" s="166" t="str">
        <f ca="1">IF(OR(Z22&gt;0,AND(Z22=0,T22&lt;&gt;"")),IF(AE22="","",":"),"")</f>
        <v>:</v>
      </c>
      <c r="X22" s="167">
        <f ca="1">IF(OR(Z22&gt;0,AND(Z22=0,T22&lt;&gt;"")),IF(AE22="","",IF(AF22&gt;0,PRODUCT(AH22,100),PRODUCT(AH22,-100))),"")</f>
        <v>9.9999999996225597</v>
      </c>
      <c r="Z22" s="16">
        <f ca="1">IF(C22=" "," ",IF(OR(TODAY()&lt;C22,Stammdaten!$C$8&gt;C22,AND(Stammdaten!$C$9&gt;0,C22&gt;Stammdaten!$C$9)),0,IF(WEEKDAY(C22)=$G$17,IF(OR($E$9="VZ",$E$9="Schicht"),$AH$17/24,IF($D$15&lt;&gt;"x",$AH$17/24,$G$15)),IF(WEEKDAY(C22)=$H$17,IF(OR($E$9="VZ",$E$9="Schicht"),$AH$17/24,IF($D$15&lt;&gt;"x",$AH$17/24,$H$15)),IF(WEEKDAY(C22)=$I$17,IF(OR($E$9="VZ",$E$9="Schicht"),$AH$17/24,IF($D$15&lt;&gt;"x",$AH$17/24,$I$15)),IF(WEEKDAY(C22)=$K$17,IF(OR($E$9="VZ",$E$9="Schicht"),$AH$17/24,IF($D$15&lt;&gt;"x",$AH$17/24,$K$15)),IF(WEEKDAY(C22)=$L$17,IF(OR($E$9="VZ",$E$9="Schicht"),$AH$17/24,IF($D$15&lt;&gt;"x",$AH$17/24,$L$15)),TIMEVALUE("0:00"))))))))</f>
        <v>0.3263888888888889</v>
      </c>
      <c r="AA22" s="6">
        <f t="shared" ref="AA22:AA52" ca="1" si="5">IF(I22="-",(-J22)*24,IF(I22="+",(+J22)*24,0))</f>
        <v>-7.8333333333333339</v>
      </c>
      <c r="AB22" s="7">
        <f>IF(L22&gt;0,(L22-K22)+(N22-M22)+(P22-O22),TIMEVALUE("0:00"))</f>
        <v>0</v>
      </c>
      <c r="AC22" s="11">
        <f t="shared" ref="AC22:AC52" si="6">IF(G22="",0,IF(G22&lt;=TIMEVALUE("6:30"),TIMEVALUE("0:00"),IF(G22&gt;TIMEVALUE("9:45"),TIMEVALUE("0:45"),TIMEVALUE("0:30"))))</f>
        <v>0</v>
      </c>
      <c r="AD22" s="8">
        <f>IF(OR(D22="BZ",D22="DB",D22="FZA",D22="K"),0,IF(AC22&gt;AB22,-AC22*24,-AB22*24))</f>
        <v>0</v>
      </c>
      <c r="AE22" s="8">
        <f ca="1">IF(C22&lt;&gt;" ",AF22,"")</f>
        <v>-1872.1666666666604</v>
      </c>
      <c r="AF22" s="9">
        <f t="shared" ref="AF22:AF52" ca="1" si="7">SUM(AF21,AA22,AD22)</f>
        <v>-1872.1666666666604</v>
      </c>
      <c r="AG22" s="10">
        <f ca="1">ROUNDDOWN(ROUND(AF22,2),0)</f>
        <v>-1872</v>
      </c>
      <c r="AH22" s="10">
        <f t="shared" ref="AH22:AH52" ca="1" si="8">SUM(AF22-AG22)/100*60</f>
        <v>-9.9999999996225594E-2</v>
      </c>
      <c r="AI22" s="60"/>
      <c r="AJ22" s="18"/>
      <c r="AK22" s="32"/>
      <c r="AL22" s="18"/>
      <c r="AM22" s="18"/>
    </row>
    <row r="23" spans="1:39" ht="19.95" customHeight="1" x14ac:dyDescent="0.25">
      <c r="A23" s="60"/>
      <c r="B23" s="1" t="str">
        <f t="shared" ref="B23:B52" si="9">IF(C23=" "," ",IF(WEEKDAY(C23)=1,"So",IF(WEEKDAY(C23)=7,"Sa",IF(WEEKDAY(C23)=2,"Mo",IF(WEEKDAY(C23)=3,"Di",IF(WEEKDAY(C23)=4,"Mi",IF(WEEKDAY(C23)=5,"Do",IF(WEEKDAY(C23)=6,"Fr",""))))))))</f>
        <v>Di</v>
      </c>
      <c r="C23" s="2">
        <f t="shared" ref="C23:C52" si="10">IF(C22=" "," ",IF(MONTH(C22+1)&lt;&gt;MONTH(C22)," ",C22+1))</f>
        <v>44531</v>
      </c>
      <c r="D23" s="12"/>
      <c r="E23" s="3"/>
      <c r="F23" s="4"/>
      <c r="G23" s="151">
        <f t="shared" ref="G23:G52" si="11">IF(C23=" ","",IF(D23="FZA",0,IF(OR(D23="",D23="dA"),IF(AND(F23&gt;0,E23&gt;0),(F23-E23),0),IF(D23="F",(F23-E23),H23))))</f>
        <v>0</v>
      </c>
      <c r="H23" s="152">
        <f t="shared" ca="1" si="0"/>
        <v>0.3263888888888889</v>
      </c>
      <c r="I23" s="152" t="str">
        <f t="shared" ca="1" si="1"/>
        <v>-</v>
      </c>
      <c r="J23" s="153">
        <f t="shared" ca="1" si="2"/>
        <v>0.3263888888888889</v>
      </c>
      <c r="K23" s="4"/>
      <c r="L23" s="5"/>
      <c r="M23" s="39"/>
      <c r="N23" s="39"/>
      <c r="O23" s="39"/>
      <c r="P23" s="39"/>
      <c r="Q23" s="156" t="str">
        <f t="shared" si="3"/>
        <v/>
      </c>
      <c r="R23" s="157" t="str">
        <f t="shared" si="4"/>
        <v/>
      </c>
      <c r="S23" s="13"/>
      <c r="T23" s="149" t="str">
        <f t="shared" ref="T23:T52" si="12">IF(C23=" ","",IF(G23&gt;0,G23+AD23/24,""))</f>
        <v/>
      </c>
      <c r="U23" s="164" t="str">
        <f t="shared" ref="U23:U52" ca="1" si="13">IF(OR(Z23&gt;0,AND(Z23=0,T23&lt;&gt;"")),IF(AE23="","",IF(AE23=0,"",IF(AF23&lt;0,"-","+"))),"")</f>
        <v>-</v>
      </c>
      <c r="V23" s="165">
        <f t="shared" ref="V23:V52" ca="1" si="14">IF(OR(Z23&gt;0,AND(Z23=0,T23&lt;&gt;"")),IF(AE23="","",IF(AG23&lt;0,(AG23*(-1)),AG23)),"")</f>
        <v>1880</v>
      </c>
      <c r="W23" s="166" t="str">
        <f t="shared" ref="W23:W52" ca="1" si="15">IF(OR(Z23&gt;0,AND(Z23=0,T23&lt;&gt;"")),IF(AE23="","",":"),"")</f>
        <v>:</v>
      </c>
      <c r="X23" s="167">
        <f t="shared" ref="X23:X52" ca="1" si="16">IF(OR(Z23&gt;0,AND(Z23=0,T23&lt;&gt;"")),IF(AE23="","",IF(AF23&gt;0,PRODUCT(AH23,100),PRODUCT(AH23,-100))),"")</f>
        <v>-3.8198777474462986E-10</v>
      </c>
      <c r="Z23" s="16">
        <f ca="1">IF(C23=" "," ",IF(OR(TODAY()&lt;C23,Stammdaten!$C$8&gt;C23,AND(Stammdaten!$C$9&gt;0,C23&gt;Stammdaten!$C$9)),0,IF(WEEKDAY(C23)=$G$17,IF(OR($E$9="VZ",$E$9="Schicht"),$AH$17/24,IF($D$15&lt;&gt;"x",$AH$17/24,$G$15)),IF(WEEKDAY(C23)=$H$17,IF(OR($E$9="VZ",$E$9="Schicht"),$AH$17/24,IF($D$15&lt;&gt;"x",$AH$17/24,$H$15)),IF(WEEKDAY(C23)=$I$17,IF(OR($E$9="VZ",$E$9="Schicht"),$AH$17/24,IF($D$15&lt;&gt;"x",$AH$17/24,$I$15)),IF(WEEKDAY(C23)=$K$17,IF(OR($E$9="VZ",$E$9="Schicht"),$AH$17/24,IF($D$15&lt;&gt;"x",$AH$17/24,$K$15)),IF(WEEKDAY(C23)=$L$17,IF(OR($E$9="VZ",$E$9="Schicht"),$AH$17/24,IF($D$15&lt;&gt;"x",$AH$17/24,$L$15)),TIMEVALUE("0:00"))))))))</f>
        <v>0.3263888888888889</v>
      </c>
      <c r="AA23" s="6">
        <f t="shared" ca="1" si="5"/>
        <v>-7.8333333333333339</v>
      </c>
      <c r="AB23" s="7">
        <f t="shared" ref="AB23:AB52" si="17">IF(L23&gt;0,(L23-K23)+(N23-M23)+(P23-O23),TIMEVALUE("0:00"))</f>
        <v>0</v>
      </c>
      <c r="AC23" s="11">
        <f t="shared" si="6"/>
        <v>0</v>
      </c>
      <c r="AD23" s="8">
        <f t="shared" ref="AD23:AD52" si="18">IF(OR(D23="BZ",D23="DB",D23="FZA",D23="K"),0,IF(AC23&gt;AB23,-AC23*24,-AB23*24))</f>
        <v>0</v>
      </c>
      <c r="AE23" s="8">
        <f t="shared" ref="AE23:AE52" ca="1" si="19">IF(C23&lt;&gt;" ",AF23,"")</f>
        <v>-1879.9999999999936</v>
      </c>
      <c r="AF23" s="9">
        <f ca="1">SUM(AF22,AA23,AD23)</f>
        <v>-1879.9999999999936</v>
      </c>
      <c r="AG23" s="10">
        <f t="shared" ref="AG23:AG52" ca="1" si="20">ROUNDDOWN(ROUND(AF23,2),0)</f>
        <v>-1880</v>
      </c>
      <c r="AH23" s="10">
        <f t="shared" ca="1" si="8"/>
        <v>3.8198777474462988E-12</v>
      </c>
      <c r="AI23" s="60"/>
      <c r="AJ23" s="18"/>
      <c r="AK23" s="18"/>
      <c r="AL23" s="18"/>
      <c r="AM23" s="18"/>
    </row>
    <row r="24" spans="1:39" ht="19.95" customHeight="1" x14ac:dyDescent="0.25">
      <c r="A24" s="60"/>
      <c r="B24" s="1" t="str">
        <f t="shared" si="9"/>
        <v>Mi</v>
      </c>
      <c r="C24" s="2">
        <f t="shared" si="10"/>
        <v>44532</v>
      </c>
      <c r="D24" s="12"/>
      <c r="E24" s="3"/>
      <c r="F24" s="4"/>
      <c r="G24" s="151">
        <f t="shared" si="11"/>
        <v>0</v>
      </c>
      <c r="H24" s="152">
        <f t="shared" ca="1" si="0"/>
        <v>0.3263888888888889</v>
      </c>
      <c r="I24" s="152" t="str">
        <f t="shared" ca="1" si="1"/>
        <v>-</v>
      </c>
      <c r="J24" s="153">
        <f t="shared" ca="1" si="2"/>
        <v>0.3263888888888889</v>
      </c>
      <c r="K24" s="4"/>
      <c r="L24" s="5"/>
      <c r="M24" s="39"/>
      <c r="N24" s="39"/>
      <c r="O24" s="39"/>
      <c r="P24" s="39"/>
      <c r="Q24" s="156" t="str">
        <f t="shared" si="3"/>
        <v/>
      </c>
      <c r="R24" s="157" t="str">
        <f t="shared" si="4"/>
        <v/>
      </c>
      <c r="S24" s="13"/>
      <c r="T24" s="149" t="str">
        <f t="shared" si="12"/>
        <v/>
      </c>
      <c r="U24" s="164" t="str">
        <f t="shared" ca="1" si="13"/>
        <v>-</v>
      </c>
      <c r="V24" s="165">
        <f t="shared" ca="1" si="14"/>
        <v>1887</v>
      </c>
      <c r="W24" s="166" t="str">
        <f t="shared" ca="1" si="15"/>
        <v>:</v>
      </c>
      <c r="X24" s="167">
        <f t="shared" ca="1" si="16"/>
        <v>49.999999999613465</v>
      </c>
      <c r="Z24" s="16">
        <f ca="1">IF(C24=" "," ",IF(OR(TODAY()&lt;C24,Stammdaten!$C$8&gt;C24,AND(Stammdaten!$C$9&gt;0,C24&gt;Stammdaten!$C$9)),0,IF(WEEKDAY(C24)=$G$17,IF(OR($E$9="VZ",$E$9="Schicht"),$AH$17/24,IF($D$15&lt;&gt;"x",$AH$17/24,$G$15)),IF(WEEKDAY(C24)=$H$17,IF(OR($E$9="VZ",$E$9="Schicht"),$AH$17/24,IF($D$15&lt;&gt;"x",$AH$17/24,$H$15)),IF(WEEKDAY(C24)=$I$17,IF(OR($E$9="VZ",$E$9="Schicht"),$AH$17/24,IF($D$15&lt;&gt;"x",$AH$17/24,$I$15)),IF(WEEKDAY(C24)=$K$17,IF(OR($E$9="VZ",$E$9="Schicht"),$AH$17/24,IF($D$15&lt;&gt;"x",$AH$17/24,$K$15)),IF(WEEKDAY(C24)=$L$17,IF(OR($E$9="VZ",$E$9="Schicht"),$AH$17/24,IF($D$15&lt;&gt;"x",$AH$17/24,$L$15)),TIMEVALUE("0:00"))))))))</f>
        <v>0.3263888888888889</v>
      </c>
      <c r="AA24" s="6">
        <f t="shared" ca="1" si="5"/>
        <v>-7.8333333333333339</v>
      </c>
      <c r="AB24" s="7">
        <f t="shared" si="17"/>
        <v>0</v>
      </c>
      <c r="AC24" s="11">
        <f t="shared" si="6"/>
        <v>0</v>
      </c>
      <c r="AD24" s="8">
        <f t="shared" si="18"/>
        <v>0</v>
      </c>
      <c r="AE24" s="8">
        <f t="shared" ca="1" si="19"/>
        <v>-1887.8333333333269</v>
      </c>
      <c r="AF24" s="9">
        <f t="shared" ca="1" si="7"/>
        <v>-1887.8333333333269</v>
      </c>
      <c r="AG24" s="10">
        <f t="shared" ca="1" si="20"/>
        <v>-1887</v>
      </c>
      <c r="AH24" s="10">
        <f t="shared" ca="1" si="8"/>
        <v>-0.49999999999613465</v>
      </c>
      <c r="AI24" s="60"/>
      <c r="AJ24" s="18"/>
      <c r="AK24" s="18"/>
      <c r="AL24" s="18"/>
      <c r="AM24" s="18"/>
    </row>
    <row r="25" spans="1:39" ht="19.95" customHeight="1" x14ac:dyDescent="0.25">
      <c r="A25" s="60"/>
      <c r="B25" s="1" t="str">
        <f t="shared" si="9"/>
        <v>Do</v>
      </c>
      <c r="C25" s="2">
        <f t="shared" si="10"/>
        <v>44533</v>
      </c>
      <c r="D25" s="12"/>
      <c r="E25" s="3"/>
      <c r="F25" s="4"/>
      <c r="G25" s="151">
        <f t="shared" si="11"/>
        <v>0</v>
      </c>
      <c r="H25" s="152">
        <f t="shared" ca="1" si="0"/>
        <v>0</v>
      </c>
      <c r="I25" s="152" t="str">
        <f t="shared" ca="1" si="1"/>
        <v xml:space="preserve"> </v>
      </c>
      <c r="J25" s="153" t="str">
        <f t="shared" ca="1" si="2"/>
        <v xml:space="preserve">  </v>
      </c>
      <c r="K25" s="4"/>
      <c r="L25" s="5"/>
      <c r="M25" s="39"/>
      <c r="N25" s="39"/>
      <c r="O25" s="39"/>
      <c r="P25" s="39"/>
      <c r="Q25" s="156" t="str">
        <f t="shared" si="3"/>
        <v/>
      </c>
      <c r="R25" s="157" t="str">
        <f t="shared" si="4"/>
        <v/>
      </c>
      <c r="S25" s="13"/>
      <c r="T25" s="149" t="str">
        <f t="shared" si="12"/>
        <v/>
      </c>
      <c r="U25" s="164" t="str">
        <f t="shared" ca="1" si="13"/>
        <v/>
      </c>
      <c r="V25" s="165" t="str">
        <f t="shared" ca="1" si="14"/>
        <v/>
      </c>
      <c r="W25" s="166" t="str">
        <f t="shared" ca="1" si="15"/>
        <v/>
      </c>
      <c r="X25" s="167" t="str">
        <f t="shared" ca="1" si="16"/>
        <v/>
      </c>
      <c r="Z25" s="16">
        <f ca="1">IF(C25=" "," ",IF(OR(TODAY()&lt;C25,Stammdaten!$C$8&gt;C25,AND(Stammdaten!$C$9&gt;0,C25&gt;Stammdaten!$C$9)),0,IF(WEEKDAY(C25)=$G$17,IF(OR($E$9="VZ",$E$9="Schicht"),$AH$17/24,IF($D$15&lt;&gt;"x",$AH$17/24,$G$15)),IF(WEEKDAY(C25)=$H$17,IF(OR($E$9="VZ",$E$9="Schicht"),$AH$17/24,IF($D$15&lt;&gt;"x",$AH$17/24,$H$15)),IF(WEEKDAY(C25)=$I$17,IF(OR($E$9="VZ",$E$9="Schicht"),$AH$17/24,IF($D$15&lt;&gt;"x",$AH$17/24,$I$15)),IF(WEEKDAY(C25)=$K$17,IF(OR($E$9="VZ",$E$9="Schicht"),$AH$17/24,IF($D$15&lt;&gt;"x",$AH$17/24,$K$15)),IF(WEEKDAY(C25)=$L$17,IF(OR($E$9="VZ",$E$9="Schicht"),$AH$17/24,IF($D$15&lt;&gt;"x",$AH$17/24,$L$15)),TIMEVALUE("0:00"))))))))</f>
        <v>0</v>
      </c>
      <c r="AA25" s="6">
        <f t="shared" ca="1" si="5"/>
        <v>0</v>
      </c>
      <c r="AB25" s="7">
        <f t="shared" si="17"/>
        <v>0</v>
      </c>
      <c r="AC25" s="11">
        <f t="shared" si="6"/>
        <v>0</v>
      </c>
      <c r="AD25" s="8">
        <f t="shared" si="18"/>
        <v>0</v>
      </c>
      <c r="AE25" s="8">
        <f t="shared" ca="1" si="19"/>
        <v>-1887.8333333333269</v>
      </c>
      <c r="AF25" s="9">
        <f t="shared" ca="1" si="7"/>
        <v>-1887.8333333333269</v>
      </c>
      <c r="AG25" s="10">
        <f t="shared" ca="1" si="20"/>
        <v>-1887</v>
      </c>
      <c r="AH25" s="10">
        <f t="shared" ca="1" si="8"/>
        <v>-0.49999999999613465</v>
      </c>
      <c r="AI25" s="60"/>
      <c r="AJ25" s="18"/>
      <c r="AK25" s="18"/>
      <c r="AL25" s="18"/>
      <c r="AM25" s="18"/>
    </row>
    <row r="26" spans="1:39" ht="19.95" customHeight="1" x14ac:dyDescent="0.25">
      <c r="A26" s="60"/>
      <c r="B26" s="1" t="str">
        <f t="shared" si="9"/>
        <v>Fr</v>
      </c>
      <c r="C26" s="2">
        <f t="shared" si="10"/>
        <v>44534</v>
      </c>
      <c r="D26" s="12"/>
      <c r="E26" s="3"/>
      <c r="F26" s="4"/>
      <c r="G26" s="151">
        <f t="shared" si="11"/>
        <v>0</v>
      </c>
      <c r="H26" s="152">
        <f t="shared" ca="1" si="0"/>
        <v>0</v>
      </c>
      <c r="I26" s="152" t="str">
        <f t="shared" ca="1" si="1"/>
        <v xml:space="preserve"> </v>
      </c>
      <c r="J26" s="153" t="str">
        <f t="shared" ca="1" si="2"/>
        <v xml:space="preserve">  </v>
      </c>
      <c r="K26" s="4"/>
      <c r="L26" s="5"/>
      <c r="M26" s="39"/>
      <c r="N26" s="39"/>
      <c r="O26" s="39"/>
      <c r="P26" s="39"/>
      <c r="Q26" s="156" t="str">
        <f t="shared" si="3"/>
        <v/>
      </c>
      <c r="R26" s="157" t="str">
        <f t="shared" si="4"/>
        <v/>
      </c>
      <c r="S26" s="13"/>
      <c r="T26" s="149" t="str">
        <f t="shared" si="12"/>
        <v/>
      </c>
      <c r="U26" s="164" t="str">
        <f t="shared" ca="1" si="13"/>
        <v/>
      </c>
      <c r="V26" s="165" t="str">
        <f t="shared" ca="1" si="14"/>
        <v/>
      </c>
      <c r="W26" s="166" t="str">
        <f t="shared" ca="1" si="15"/>
        <v/>
      </c>
      <c r="X26" s="167" t="str">
        <f t="shared" ca="1" si="16"/>
        <v/>
      </c>
      <c r="Z26" s="16">
        <f ca="1">IF(C26=" "," ",IF(OR(TODAY()&lt;C26,Stammdaten!$C$8&gt;C26,AND(Stammdaten!$C$9&gt;0,C26&gt;Stammdaten!$C$9)),0,IF(WEEKDAY(C26)=$G$17,IF(OR($E$9="VZ",$E$9="Schicht"),$AH$17/24,IF($D$15&lt;&gt;"x",$AH$17/24,$G$15)),IF(WEEKDAY(C26)=$H$17,IF(OR($E$9="VZ",$E$9="Schicht"),$AH$17/24,IF($D$15&lt;&gt;"x",$AH$17/24,$H$15)),IF(WEEKDAY(C26)=$I$17,IF(OR($E$9="VZ",$E$9="Schicht"),$AH$17/24,IF($D$15&lt;&gt;"x",$AH$17/24,$I$15)),IF(WEEKDAY(C26)=$K$17,IF(OR($E$9="VZ",$E$9="Schicht"),$AH$17/24,IF($D$15&lt;&gt;"x",$AH$17/24,$K$15)),IF(WEEKDAY(C26)=$L$17,IF(OR($E$9="VZ",$E$9="Schicht"),$AH$17/24,IF($D$15&lt;&gt;"x",$AH$17/24,$L$15)),TIMEVALUE("0:00"))))))))</f>
        <v>0</v>
      </c>
      <c r="AA26" s="6">
        <f t="shared" ca="1" si="5"/>
        <v>0</v>
      </c>
      <c r="AB26" s="7">
        <f t="shared" si="17"/>
        <v>0</v>
      </c>
      <c r="AC26" s="11">
        <f t="shared" si="6"/>
        <v>0</v>
      </c>
      <c r="AD26" s="8">
        <f t="shared" si="18"/>
        <v>0</v>
      </c>
      <c r="AE26" s="8">
        <f t="shared" ca="1" si="19"/>
        <v>-1887.8333333333269</v>
      </c>
      <c r="AF26" s="9">
        <f t="shared" ca="1" si="7"/>
        <v>-1887.8333333333269</v>
      </c>
      <c r="AG26" s="10">
        <f t="shared" ca="1" si="20"/>
        <v>-1887</v>
      </c>
      <c r="AH26" s="10">
        <f t="shared" ca="1" si="8"/>
        <v>-0.49999999999613465</v>
      </c>
      <c r="AI26" s="60"/>
      <c r="AJ26" s="18"/>
      <c r="AK26" s="18"/>
      <c r="AL26" s="18"/>
      <c r="AM26" s="18"/>
    </row>
    <row r="27" spans="1:39" ht="19.95" customHeight="1" x14ac:dyDescent="0.25">
      <c r="A27" s="60"/>
      <c r="B27" s="1" t="str">
        <f t="shared" si="9"/>
        <v>Sa</v>
      </c>
      <c r="C27" s="2">
        <f t="shared" si="10"/>
        <v>44535</v>
      </c>
      <c r="D27" s="12"/>
      <c r="E27" s="3"/>
      <c r="F27" s="4"/>
      <c r="G27" s="151">
        <f t="shared" si="11"/>
        <v>0</v>
      </c>
      <c r="H27" s="152">
        <f t="shared" ca="1" si="0"/>
        <v>0</v>
      </c>
      <c r="I27" s="152" t="str">
        <f t="shared" ca="1" si="1"/>
        <v xml:space="preserve"> </v>
      </c>
      <c r="J27" s="153" t="str">
        <f t="shared" ca="1" si="2"/>
        <v xml:space="preserve">  </v>
      </c>
      <c r="K27" s="4"/>
      <c r="L27" s="5"/>
      <c r="M27" s="5"/>
      <c r="N27" s="5"/>
      <c r="O27" s="5"/>
      <c r="P27" s="5"/>
      <c r="Q27" s="158" t="str">
        <f t="shared" si="3"/>
        <v/>
      </c>
      <c r="R27" s="159" t="str">
        <f t="shared" si="4"/>
        <v/>
      </c>
      <c r="S27" s="13"/>
      <c r="T27" s="149" t="str">
        <f t="shared" si="12"/>
        <v/>
      </c>
      <c r="U27" s="164" t="str">
        <f t="shared" ca="1" si="13"/>
        <v/>
      </c>
      <c r="V27" s="165" t="str">
        <f t="shared" ca="1" si="14"/>
        <v/>
      </c>
      <c r="W27" s="166" t="str">
        <f t="shared" ca="1" si="15"/>
        <v/>
      </c>
      <c r="X27" s="167" t="str">
        <f t="shared" ca="1" si="16"/>
        <v/>
      </c>
      <c r="Z27" s="16">
        <f ca="1">IF(C27=" "," ",IF(OR(TODAY()&lt;C27,Stammdaten!$C$8&gt;C27,AND(Stammdaten!$C$9&gt;0,C27&gt;Stammdaten!$C$9)),0,IF(WEEKDAY(C27)=$G$17,IF(OR($E$9="VZ",$E$9="Schicht"),$AH$17/24,IF($D$15&lt;&gt;"x",$AH$17/24,$G$15)),IF(WEEKDAY(C27)=$H$17,IF(OR($E$9="VZ",$E$9="Schicht"),$AH$17/24,IF($D$15&lt;&gt;"x",$AH$17/24,$H$15)),IF(WEEKDAY(C27)=$I$17,IF(OR($E$9="VZ",$E$9="Schicht"),$AH$17/24,IF($D$15&lt;&gt;"x",$AH$17/24,$I$15)),IF(WEEKDAY(C27)=$K$17,IF(OR($E$9="VZ",$E$9="Schicht"),$AH$17/24,IF($D$15&lt;&gt;"x",$AH$17/24,$K$15)),IF(WEEKDAY(C27)=$L$17,IF(OR($E$9="VZ",$E$9="Schicht"),$AH$17/24,IF($D$15&lt;&gt;"x",$AH$17/24,$L$15)),TIMEVALUE("0:00"))))))))</f>
        <v>0</v>
      </c>
      <c r="AA27" s="6">
        <f t="shared" ca="1" si="5"/>
        <v>0</v>
      </c>
      <c r="AB27" s="7">
        <f t="shared" si="17"/>
        <v>0</v>
      </c>
      <c r="AC27" s="11">
        <f t="shared" si="6"/>
        <v>0</v>
      </c>
      <c r="AD27" s="8">
        <f t="shared" si="18"/>
        <v>0</v>
      </c>
      <c r="AE27" s="8">
        <f t="shared" ca="1" si="19"/>
        <v>-1887.8333333333269</v>
      </c>
      <c r="AF27" s="9">
        <f t="shared" ca="1" si="7"/>
        <v>-1887.8333333333269</v>
      </c>
      <c r="AG27" s="10">
        <f t="shared" ca="1" si="20"/>
        <v>-1887</v>
      </c>
      <c r="AH27" s="10">
        <f t="shared" ca="1" si="8"/>
        <v>-0.49999999999613465</v>
      </c>
      <c r="AI27" s="60"/>
      <c r="AJ27" s="18"/>
      <c r="AK27" s="18"/>
      <c r="AL27" s="18"/>
      <c r="AM27" s="18"/>
    </row>
    <row r="28" spans="1:39" ht="19.95" customHeight="1" x14ac:dyDescent="0.25">
      <c r="A28" s="60"/>
      <c r="B28" s="1" t="str">
        <f t="shared" si="9"/>
        <v>So</v>
      </c>
      <c r="C28" s="2">
        <f t="shared" si="10"/>
        <v>44536</v>
      </c>
      <c r="D28" s="12"/>
      <c r="E28" s="3"/>
      <c r="F28" s="4"/>
      <c r="G28" s="151">
        <f t="shared" si="11"/>
        <v>0</v>
      </c>
      <c r="H28" s="152">
        <f t="shared" ca="1" si="0"/>
        <v>0</v>
      </c>
      <c r="I28" s="152" t="str">
        <f t="shared" ca="1" si="1"/>
        <v xml:space="preserve"> </v>
      </c>
      <c r="J28" s="153" t="str">
        <f t="shared" ca="1" si="2"/>
        <v xml:space="preserve">  </v>
      </c>
      <c r="K28" s="4"/>
      <c r="L28" s="5"/>
      <c r="M28" s="5"/>
      <c r="N28" s="5"/>
      <c r="O28" s="5"/>
      <c r="P28" s="5"/>
      <c r="Q28" s="158" t="str">
        <f t="shared" si="3"/>
        <v/>
      </c>
      <c r="R28" s="159" t="str">
        <f t="shared" si="4"/>
        <v/>
      </c>
      <c r="S28" s="13"/>
      <c r="T28" s="149" t="str">
        <f t="shared" si="12"/>
        <v/>
      </c>
      <c r="U28" s="164" t="str">
        <f t="shared" ca="1" si="13"/>
        <v/>
      </c>
      <c r="V28" s="165" t="str">
        <f t="shared" ca="1" si="14"/>
        <v/>
      </c>
      <c r="W28" s="166" t="str">
        <f t="shared" ca="1" si="15"/>
        <v/>
      </c>
      <c r="X28" s="167" t="str">
        <f t="shared" ca="1" si="16"/>
        <v/>
      </c>
      <c r="Z28" s="16">
        <f ca="1">IF(C28=" "," ",IF(OR(TODAY()&lt;C28,Stammdaten!$C$8&gt;C28,AND(Stammdaten!$C$9&gt;0,C28&gt;Stammdaten!$C$9)),0,IF(WEEKDAY(C28)=$G$17,IF(OR($E$9="VZ",$E$9="Schicht"),$AH$17/24,IF($D$15&lt;&gt;"x",$AH$17/24,$G$15)),IF(WEEKDAY(C28)=$H$17,IF(OR($E$9="VZ",$E$9="Schicht"),$AH$17/24,IF($D$15&lt;&gt;"x",$AH$17/24,$H$15)),IF(WEEKDAY(C28)=$I$17,IF(OR($E$9="VZ",$E$9="Schicht"),$AH$17/24,IF($D$15&lt;&gt;"x",$AH$17/24,$I$15)),IF(WEEKDAY(C28)=$K$17,IF(OR($E$9="VZ",$E$9="Schicht"),$AH$17/24,IF($D$15&lt;&gt;"x",$AH$17/24,$K$15)),IF(WEEKDAY(C28)=$L$17,IF(OR($E$9="VZ",$E$9="Schicht"),$AH$17/24,IF($D$15&lt;&gt;"x",$AH$17/24,$L$15)),TIMEVALUE("0:00"))))))))</f>
        <v>0</v>
      </c>
      <c r="AA28" s="6">
        <f t="shared" ca="1" si="5"/>
        <v>0</v>
      </c>
      <c r="AB28" s="7">
        <f t="shared" si="17"/>
        <v>0</v>
      </c>
      <c r="AC28" s="11">
        <f t="shared" si="6"/>
        <v>0</v>
      </c>
      <c r="AD28" s="8">
        <f t="shared" si="18"/>
        <v>0</v>
      </c>
      <c r="AE28" s="8">
        <f t="shared" ca="1" si="19"/>
        <v>-1887.8333333333269</v>
      </c>
      <c r="AF28" s="9">
        <f t="shared" ca="1" si="7"/>
        <v>-1887.8333333333269</v>
      </c>
      <c r="AG28" s="10">
        <f t="shared" ca="1" si="20"/>
        <v>-1887</v>
      </c>
      <c r="AH28" s="10">
        <f t="shared" ca="1" si="8"/>
        <v>-0.49999999999613465</v>
      </c>
      <c r="AI28" s="60"/>
      <c r="AJ28" s="18"/>
      <c r="AK28" s="18"/>
      <c r="AL28" s="18"/>
      <c r="AM28" s="18"/>
    </row>
    <row r="29" spans="1:39" ht="19.95" customHeight="1" x14ac:dyDescent="0.25">
      <c r="A29" s="60"/>
      <c r="B29" s="1" t="str">
        <f t="shared" si="9"/>
        <v>Mo</v>
      </c>
      <c r="C29" s="2">
        <f t="shared" si="10"/>
        <v>44537</v>
      </c>
      <c r="D29" s="12"/>
      <c r="E29" s="3"/>
      <c r="F29" s="4"/>
      <c r="G29" s="151">
        <f t="shared" si="11"/>
        <v>0</v>
      </c>
      <c r="H29" s="152">
        <f t="shared" ca="1" si="0"/>
        <v>0</v>
      </c>
      <c r="I29" s="152" t="str">
        <f t="shared" ca="1" si="1"/>
        <v xml:space="preserve"> </v>
      </c>
      <c r="J29" s="153" t="str">
        <f t="shared" ca="1" si="2"/>
        <v xml:space="preserve">  </v>
      </c>
      <c r="K29" s="4"/>
      <c r="L29" s="5"/>
      <c r="M29" s="5"/>
      <c r="N29" s="5"/>
      <c r="O29" s="5"/>
      <c r="P29" s="5"/>
      <c r="Q29" s="158" t="str">
        <f t="shared" si="3"/>
        <v/>
      </c>
      <c r="R29" s="159" t="str">
        <f t="shared" si="4"/>
        <v/>
      </c>
      <c r="S29" s="13"/>
      <c r="T29" s="149" t="str">
        <f t="shared" si="12"/>
        <v/>
      </c>
      <c r="U29" s="164" t="str">
        <f t="shared" ca="1" si="13"/>
        <v/>
      </c>
      <c r="V29" s="165" t="str">
        <f t="shared" ca="1" si="14"/>
        <v/>
      </c>
      <c r="W29" s="166" t="str">
        <f t="shared" ca="1" si="15"/>
        <v/>
      </c>
      <c r="X29" s="167" t="str">
        <f t="shared" ca="1" si="16"/>
        <v/>
      </c>
      <c r="Z29" s="16">
        <f ca="1">IF(C29=" "," ",IF(OR(TODAY()&lt;C29,Stammdaten!$C$8&gt;C29,AND(Stammdaten!$C$9&gt;0,C29&gt;Stammdaten!$C$9)),0,IF(WEEKDAY(C29)=$G$17,IF(OR($E$9="VZ",$E$9="Schicht"),$AH$17/24,IF($D$15&lt;&gt;"x",$AH$17/24,$G$15)),IF(WEEKDAY(C29)=$H$17,IF(OR($E$9="VZ",$E$9="Schicht"),$AH$17/24,IF($D$15&lt;&gt;"x",$AH$17/24,$H$15)),IF(WEEKDAY(C29)=$I$17,IF(OR($E$9="VZ",$E$9="Schicht"),$AH$17/24,IF($D$15&lt;&gt;"x",$AH$17/24,$I$15)),IF(WEEKDAY(C29)=$K$17,IF(OR($E$9="VZ",$E$9="Schicht"),$AH$17/24,IF($D$15&lt;&gt;"x",$AH$17/24,$K$15)),IF(WEEKDAY(C29)=$L$17,IF(OR($E$9="VZ",$E$9="Schicht"),$AH$17/24,IF($D$15&lt;&gt;"x",$AH$17/24,$L$15)),TIMEVALUE("0:00"))))))))</f>
        <v>0</v>
      </c>
      <c r="AA29" s="6">
        <f t="shared" ca="1" si="5"/>
        <v>0</v>
      </c>
      <c r="AB29" s="7">
        <f t="shared" si="17"/>
        <v>0</v>
      </c>
      <c r="AC29" s="11">
        <f t="shared" si="6"/>
        <v>0</v>
      </c>
      <c r="AD29" s="8">
        <f t="shared" si="18"/>
        <v>0</v>
      </c>
      <c r="AE29" s="8">
        <f t="shared" ca="1" si="19"/>
        <v>-1887.8333333333269</v>
      </c>
      <c r="AF29" s="9">
        <f t="shared" ca="1" si="7"/>
        <v>-1887.8333333333269</v>
      </c>
      <c r="AG29" s="10">
        <f t="shared" ca="1" si="20"/>
        <v>-1887</v>
      </c>
      <c r="AH29" s="10">
        <f t="shared" ca="1" si="8"/>
        <v>-0.49999999999613465</v>
      </c>
      <c r="AI29" s="60"/>
      <c r="AJ29" s="18"/>
      <c r="AK29" s="18"/>
      <c r="AL29" s="18"/>
      <c r="AM29" s="18"/>
    </row>
    <row r="30" spans="1:39" ht="19.95" customHeight="1" x14ac:dyDescent="0.25">
      <c r="A30" s="60"/>
      <c r="B30" s="1" t="str">
        <f t="shared" si="9"/>
        <v>Di</v>
      </c>
      <c r="C30" s="2">
        <f t="shared" si="10"/>
        <v>44538</v>
      </c>
      <c r="D30" s="12"/>
      <c r="E30" s="3"/>
      <c r="F30" s="4"/>
      <c r="G30" s="151">
        <f t="shared" si="11"/>
        <v>0</v>
      </c>
      <c r="H30" s="152">
        <f t="shared" ca="1" si="0"/>
        <v>0</v>
      </c>
      <c r="I30" s="152" t="str">
        <f t="shared" ca="1" si="1"/>
        <v xml:space="preserve"> </v>
      </c>
      <c r="J30" s="153" t="str">
        <f t="shared" ca="1" si="2"/>
        <v xml:space="preserve">  </v>
      </c>
      <c r="K30" s="4"/>
      <c r="L30" s="5"/>
      <c r="M30" s="5"/>
      <c r="N30" s="5"/>
      <c r="O30" s="5"/>
      <c r="P30" s="5"/>
      <c r="Q30" s="158" t="str">
        <f t="shared" si="3"/>
        <v/>
      </c>
      <c r="R30" s="159" t="str">
        <f t="shared" si="4"/>
        <v/>
      </c>
      <c r="S30" s="13"/>
      <c r="T30" s="149" t="str">
        <f t="shared" si="12"/>
        <v/>
      </c>
      <c r="U30" s="164" t="str">
        <f t="shared" ca="1" si="13"/>
        <v/>
      </c>
      <c r="V30" s="165" t="str">
        <f t="shared" ca="1" si="14"/>
        <v/>
      </c>
      <c r="W30" s="166" t="str">
        <f t="shared" ca="1" si="15"/>
        <v/>
      </c>
      <c r="X30" s="167" t="str">
        <f t="shared" ca="1" si="16"/>
        <v/>
      </c>
      <c r="Z30" s="16">
        <f ca="1">IF(C30=" "," ",IF(OR(TODAY()&lt;C30,Stammdaten!$C$8&gt;C30,AND(Stammdaten!$C$9&gt;0,C30&gt;Stammdaten!$C$9)),0,IF(WEEKDAY(C30)=$G$17,IF(OR($E$9="VZ",$E$9="Schicht"),$AH$17/24,IF($D$15&lt;&gt;"x",$AH$17/24,$G$15)),IF(WEEKDAY(C30)=$H$17,IF(OR($E$9="VZ",$E$9="Schicht"),$AH$17/24,IF($D$15&lt;&gt;"x",$AH$17/24,$H$15)),IF(WEEKDAY(C30)=$I$17,IF(OR($E$9="VZ",$E$9="Schicht"),$AH$17/24,IF($D$15&lt;&gt;"x",$AH$17/24,$I$15)),IF(WEEKDAY(C30)=$K$17,IF(OR($E$9="VZ",$E$9="Schicht"),$AH$17/24,IF($D$15&lt;&gt;"x",$AH$17/24,$K$15)),IF(WEEKDAY(C30)=$L$17,IF(OR($E$9="VZ",$E$9="Schicht"),$AH$17/24,IF($D$15&lt;&gt;"x",$AH$17/24,$L$15)),TIMEVALUE("0:00"))))))))</f>
        <v>0</v>
      </c>
      <c r="AA30" s="6">
        <f t="shared" ca="1" si="5"/>
        <v>0</v>
      </c>
      <c r="AB30" s="7">
        <f t="shared" si="17"/>
        <v>0</v>
      </c>
      <c r="AC30" s="11">
        <f t="shared" si="6"/>
        <v>0</v>
      </c>
      <c r="AD30" s="8">
        <f t="shared" si="18"/>
        <v>0</v>
      </c>
      <c r="AE30" s="8">
        <f t="shared" ca="1" si="19"/>
        <v>-1887.8333333333269</v>
      </c>
      <c r="AF30" s="9">
        <f t="shared" ca="1" si="7"/>
        <v>-1887.8333333333269</v>
      </c>
      <c r="AG30" s="10">
        <f t="shared" ca="1" si="20"/>
        <v>-1887</v>
      </c>
      <c r="AH30" s="10">
        <f t="shared" ca="1" si="8"/>
        <v>-0.49999999999613465</v>
      </c>
      <c r="AI30" s="60"/>
      <c r="AJ30" s="18"/>
      <c r="AK30" s="18"/>
      <c r="AL30" s="18"/>
      <c r="AM30" s="18"/>
    </row>
    <row r="31" spans="1:39" ht="19.95" customHeight="1" x14ac:dyDescent="0.25">
      <c r="A31" s="60"/>
      <c r="B31" s="1" t="str">
        <f t="shared" si="9"/>
        <v>Mi</v>
      </c>
      <c r="C31" s="2">
        <f t="shared" si="10"/>
        <v>44539</v>
      </c>
      <c r="D31" s="12"/>
      <c r="E31" s="3"/>
      <c r="F31" s="4"/>
      <c r="G31" s="151">
        <f t="shared" si="11"/>
        <v>0</v>
      </c>
      <c r="H31" s="152">
        <f t="shared" ca="1" si="0"/>
        <v>0</v>
      </c>
      <c r="I31" s="152" t="str">
        <f t="shared" ca="1" si="1"/>
        <v xml:space="preserve"> </v>
      </c>
      <c r="J31" s="153" t="str">
        <f t="shared" ca="1" si="2"/>
        <v xml:space="preserve">  </v>
      </c>
      <c r="K31" s="4"/>
      <c r="L31" s="5"/>
      <c r="M31" s="5"/>
      <c r="N31" s="5"/>
      <c r="O31" s="5"/>
      <c r="P31" s="5"/>
      <c r="Q31" s="158" t="str">
        <f t="shared" si="3"/>
        <v/>
      </c>
      <c r="R31" s="159" t="str">
        <f t="shared" si="4"/>
        <v/>
      </c>
      <c r="S31" s="13"/>
      <c r="T31" s="149" t="str">
        <f t="shared" si="12"/>
        <v/>
      </c>
      <c r="U31" s="164" t="str">
        <f t="shared" ca="1" si="13"/>
        <v/>
      </c>
      <c r="V31" s="165" t="str">
        <f t="shared" ca="1" si="14"/>
        <v/>
      </c>
      <c r="W31" s="166" t="str">
        <f t="shared" ca="1" si="15"/>
        <v/>
      </c>
      <c r="X31" s="167" t="str">
        <f t="shared" ca="1" si="16"/>
        <v/>
      </c>
      <c r="Z31" s="16">
        <f ca="1">IF(C31=" "," ",IF(OR(TODAY()&lt;C31,Stammdaten!$C$8&gt;C31,AND(Stammdaten!$C$9&gt;0,C31&gt;Stammdaten!$C$9)),0,IF(WEEKDAY(C31)=$G$17,IF(OR($E$9="VZ",$E$9="Schicht"),$AH$17/24,IF($D$15&lt;&gt;"x",$AH$17/24,$G$15)),IF(WEEKDAY(C31)=$H$17,IF(OR($E$9="VZ",$E$9="Schicht"),$AH$17/24,IF($D$15&lt;&gt;"x",$AH$17/24,$H$15)),IF(WEEKDAY(C31)=$I$17,IF(OR($E$9="VZ",$E$9="Schicht"),$AH$17/24,IF($D$15&lt;&gt;"x",$AH$17/24,$I$15)),IF(WEEKDAY(C31)=$K$17,IF(OR($E$9="VZ",$E$9="Schicht"),$AH$17/24,IF($D$15&lt;&gt;"x",$AH$17/24,$K$15)),IF(WEEKDAY(C31)=$L$17,IF(OR($E$9="VZ",$E$9="Schicht"),$AH$17/24,IF($D$15&lt;&gt;"x",$AH$17/24,$L$15)),TIMEVALUE("0:00"))))))))</f>
        <v>0</v>
      </c>
      <c r="AA31" s="6">
        <f t="shared" ca="1" si="5"/>
        <v>0</v>
      </c>
      <c r="AB31" s="7">
        <f t="shared" si="17"/>
        <v>0</v>
      </c>
      <c r="AC31" s="11">
        <f t="shared" si="6"/>
        <v>0</v>
      </c>
      <c r="AD31" s="8">
        <f t="shared" si="18"/>
        <v>0</v>
      </c>
      <c r="AE31" s="8">
        <f t="shared" ca="1" si="19"/>
        <v>-1887.8333333333269</v>
      </c>
      <c r="AF31" s="9">
        <f t="shared" ca="1" si="7"/>
        <v>-1887.8333333333269</v>
      </c>
      <c r="AG31" s="10">
        <f t="shared" ca="1" si="20"/>
        <v>-1887</v>
      </c>
      <c r="AH31" s="10">
        <f t="shared" ca="1" si="8"/>
        <v>-0.49999999999613465</v>
      </c>
      <c r="AI31" s="60"/>
      <c r="AJ31" s="18"/>
      <c r="AK31" s="33"/>
      <c r="AL31" s="18"/>
      <c r="AM31" s="18"/>
    </row>
    <row r="32" spans="1:39" ht="19.95" customHeight="1" x14ac:dyDescent="0.25">
      <c r="A32" s="60"/>
      <c r="B32" s="1" t="str">
        <f t="shared" si="9"/>
        <v>Do</v>
      </c>
      <c r="C32" s="2">
        <f t="shared" si="10"/>
        <v>44540</v>
      </c>
      <c r="D32" s="12"/>
      <c r="E32" s="3"/>
      <c r="F32" s="4"/>
      <c r="G32" s="151">
        <f t="shared" si="11"/>
        <v>0</v>
      </c>
      <c r="H32" s="152">
        <f t="shared" ca="1" si="0"/>
        <v>0</v>
      </c>
      <c r="I32" s="152" t="str">
        <f t="shared" ca="1" si="1"/>
        <v xml:space="preserve"> </v>
      </c>
      <c r="J32" s="153" t="str">
        <f t="shared" ca="1" si="2"/>
        <v xml:space="preserve">  </v>
      </c>
      <c r="K32" s="4"/>
      <c r="L32" s="5"/>
      <c r="M32" s="5"/>
      <c r="N32" s="5"/>
      <c r="O32" s="5"/>
      <c r="P32" s="5"/>
      <c r="Q32" s="158" t="str">
        <f t="shared" si="3"/>
        <v/>
      </c>
      <c r="R32" s="159" t="str">
        <f t="shared" si="4"/>
        <v/>
      </c>
      <c r="S32" s="13"/>
      <c r="T32" s="149" t="str">
        <f t="shared" si="12"/>
        <v/>
      </c>
      <c r="U32" s="164" t="str">
        <f t="shared" ca="1" si="13"/>
        <v/>
      </c>
      <c r="V32" s="165" t="str">
        <f t="shared" ca="1" si="14"/>
        <v/>
      </c>
      <c r="W32" s="166" t="str">
        <f t="shared" ca="1" si="15"/>
        <v/>
      </c>
      <c r="X32" s="167" t="str">
        <f t="shared" ca="1" si="16"/>
        <v/>
      </c>
      <c r="Z32" s="16">
        <f ca="1">IF(C32=" "," ",IF(OR(TODAY()&lt;C32,Stammdaten!$C$8&gt;C32,AND(Stammdaten!$C$9&gt;0,C32&gt;Stammdaten!$C$9)),0,IF(WEEKDAY(C32)=$G$17,IF(OR($E$9="VZ",$E$9="Schicht"),$AH$17/24,IF($D$15&lt;&gt;"x",$AH$17/24,$G$15)),IF(WEEKDAY(C32)=$H$17,IF(OR($E$9="VZ",$E$9="Schicht"),$AH$17/24,IF($D$15&lt;&gt;"x",$AH$17/24,$H$15)),IF(WEEKDAY(C32)=$I$17,IF(OR($E$9="VZ",$E$9="Schicht"),$AH$17/24,IF($D$15&lt;&gt;"x",$AH$17/24,$I$15)),IF(WEEKDAY(C32)=$K$17,IF(OR($E$9="VZ",$E$9="Schicht"),$AH$17/24,IF($D$15&lt;&gt;"x",$AH$17/24,$K$15)),IF(WEEKDAY(C32)=$L$17,IF(OR($E$9="VZ",$E$9="Schicht"),$AH$17/24,IF($D$15&lt;&gt;"x",$AH$17/24,$L$15)),TIMEVALUE("0:00"))))))))</f>
        <v>0</v>
      </c>
      <c r="AA32" s="6">
        <f t="shared" ca="1" si="5"/>
        <v>0</v>
      </c>
      <c r="AB32" s="7">
        <f t="shared" si="17"/>
        <v>0</v>
      </c>
      <c r="AC32" s="11">
        <f t="shared" si="6"/>
        <v>0</v>
      </c>
      <c r="AD32" s="8">
        <f t="shared" si="18"/>
        <v>0</v>
      </c>
      <c r="AE32" s="8">
        <f t="shared" ca="1" si="19"/>
        <v>-1887.8333333333269</v>
      </c>
      <c r="AF32" s="9">
        <f t="shared" ca="1" si="7"/>
        <v>-1887.8333333333269</v>
      </c>
      <c r="AG32" s="10">
        <f t="shared" ca="1" si="20"/>
        <v>-1887</v>
      </c>
      <c r="AH32" s="10">
        <f t="shared" ca="1" si="8"/>
        <v>-0.49999999999613465</v>
      </c>
      <c r="AI32" s="60"/>
      <c r="AJ32" s="18"/>
      <c r="AK32" s="18"/>
      <c r="AL32" s="18"/>
      <c r="AM32" s="18"/>
    </row>
    <row r="33" spans="1:39" ht="19.95" customHeight="1" x14ac:dyDescent="0.25">
      <c r="A33" s="60"/>
      <c r="B33" s="1" t="str">
        <f t="shared" si="9"/>
        <v>Fr</v>
      </c>
      <c r="C33" s="2">
        <f t="shared" si="10"/>
        <v>44541</v>
      </c>
      <c r="D33" s="12"/>
      <c r="E33" s="3"/>
      <c r="F33" s="4"/>
      <c r="G33" s="151">
        <f t="shared" si="11"/>
        <v>0</v>
      </c>
      <c r="H33" s="152">
        <f t="shared" ca="1" si="0"/>
        <v>0</v>
      </c>
      <c r="I33" s="152" t="str">
        <f t="shared" ca="1" si="1"/>
        <v xml:space="preserve"> </v>
      </c>
      <c r="J33" s="153" t="str">
        <f t="shared" ca="1" si="2"/>
        <v xml:space="preserve">  </v>
      </c>
      <c r="K33" s="4"/>
      <c r="L33" s="5"/>
      <c r="M33" s="5"/>
      <c r="N33" s="5"/>
      <c r="O33" s="5"/>
      <c r="P33" s="5"/>
      <c r="Q33" s="158" t="str">
        <f t="shared" si="3"/>
        <v/>
      </c>
      <c r="R33" s="159" t="str">
        <f t="shared" si="4"/>
        <v/>
      </c>
      <c r="S33" s="13"/>
      <c r="T33" s="149" t="str">
        <f t="shared" si="12"/>
        <v/>
      </c>
      <c r="U33" s="164" t="str">
        <f t="shared" ca="1" si="13"/>
        <v/>
      </c>
      <c r="V33" s="165" t="str">
        <f t="shared" ca="1" si="14"/>
        <v/>
      </c>
      <c r="W33" s="166" t="str">
        <f t="shared" ca="1" si="15"/>
        <v/>
      </c>
      <c r="X33" s="167" t="str">
        <f t="shared" ca="1" si="16"/>
        <v/>
      </c>
      <c r="Z33" s="16">
        <f ca="1">IF(C33=" "," ",IF(OR(TODAY()&lt;C33,Stammdaten!$C$8&gt;C33,AND(Stammdaten!$C$9&gt;0,C33&gt;Stammdaten!$C$9)),0,IF(WEEKDAY(C33)=$G$17,IF(OR($E$9="VZ",$E$9="Schicht"),$AH$17/24,IF($D$15&lt;&gt;"x",$AH$17/24,$G$15)),IF(WEEKDAY(C33)=$H$17,IF(OR($E$9="VZ",$E$9="Schicht"),$AH$17/24,IF($D$15&lt;&gt;"x",$AH$17/24,$H$15)),IF(WEEKDAY(C33)=$I$17,IF(OR($E$9="VZ",$E$9="Schicht"),$AH$17/24,IF($D$15&lt;&gt;"x",$AH$17/24,$I$15)),IF(WEEKDAY(C33)=$K$17,IF(OR($E$9="VZ",$E$9="Schicht"),$AH$17/24,IF($D$15&lt;&gt;"x",$AH$17/24,$K$15)),IF(WEEKDAY(C33)=$L$17,IF(OR($E$9="VZ",$E$9="Schicht"),$AH$17/24,IF($D$15&lt;&gt;"x",$AH$17/24,$L$15)),TIMEVALUE("0:00"))))))))</f>
        <v>0</v>
      </c>
      <c r="AA33" s="6">
        <f t="shared" ca="1" si="5"/>
        <v>0</v>
      </c>
      <c r="AB33" s="7">
        <f t="shared" si="17"/>
        <v>0</v>
      </c>
      <c r="AC33" s="11">
        <f t="shared" si="6"/>
        <v>0</v>
      </c>
      <c r="AD33" s="8">
        <f t="shared" si="18"/>
        <v>0</v>
      </c>
      <c r="AE33" s="8">
        <f t="shared" ca="1" si="19"/>
        <v>-1887.8333333333269</v>
      </c>
      <c r="AF33" s="9">
        <f t="shared" ca="1" si="7"/>
        <v>-1887.8333333333269</v>
      </c>
      <c r="AG33" s="10">
        <f t="shared" ca="1" si="20"/>
        <v>-1887</v>
      </c>
      <c r="AH33" s="10">
        <f t="shared" ca="1" si="8"/>
        <v>-0.49999999999613465</v>
      </c>
      <c r="AI33" s="60"/>
      <c r="AJ33" s="18"/>
      <c r="AK33" s="18"/>
      <c r="AL33" s="18"/>
      <c r="AM33" s="18"/>
    </row>
    <row r="34" spans="1:39" ht="19.95" customHeight="1" x14ac:dyDescent="0.25">
      <c r="A34" s="60"/>
      <c r="B34" s="1" t="str">
        <f t="shared" si="9"/>
        <v>Sa</v>
      </c>
      <c r="C34" s="2">
        <f t="shared" si="10"/>
        <v>44542</v>
      </c>
      <c r="D34" s="12"/>
      <c r="E34" s="3"/>
      <c r="F34" s="4"/>
      <c r="G34" s="151">
        <f t="shared" si="11"/>
        <v>0</v>
      </c>
      <c r="H34" s="152">
        <f t="shared" ca="1" si="0"/>
        <v>0</v>
      </c>
      <c r="I34" s="152" t="str">
        <f t="shared" ca="1" si="1"/>
        <v xml:space="preserve"> </v>
      </c>
      <c r="J34" s="153" t="str">
        <f t="shared" ca="1" si="2"/>
        <v xml:space="preserve">  </v>
      </c>
      <c r="K34" s="4"/>
      <c r="L34" s="5"/>
      <c r="M34" s="5"/>
      <c r="N34" s="5"/>
      <c r="O34" s="5"/>
      <c r="P34" s="5"/>
      <c r="Q34" s="158" t="str">
        <f t="shared" si="3"/>
        <v/>
      </c>
      <c r="R34" s="159" t="str">
        <f t="shared" si="4"/>
        <v/>
      </c>
      <c r="S34" s="13"/>
      <c r="T34" s="149" t="str">
        <f t="shared" si="12"/>
        <v/>
      </c>
      <c r="U34" s="164" t="str">
        <f t="shared" ca="1" si="13"/>
        <v/>
      </c>
      <c r="V34" s="165" t="str">
        <f t="shared" ca="1" si="14"/>
        <v/>
      </c>
      <c r="W34" s="166" t="str">
        <f t="shared" ca="1" si="15"/>
        <v/>
      </c>
      <c r="X34" s="167" t="str">
        <f t="shared" ca="1" si="16"/>
        <v/>
      </c>
      <c r="Z34" s="16">
        <f ca="1">IF(C34=" "," ",IF(OR(TODAY()&lt;C34,Stammdaten!$C$8&gt;C34,AND(Stammdaten!$C$9&gt;0,C34&gt;Stammdaten!$C$9)),0,IF(WEEKDAY(C34)=$G$17,IF(OR($E$9="VZ",$E$9="Schicht"),$AH$17/24,IF($D$15&lt;&gt;"x",$AH$17/24,$G$15)),IF(WEEKDAY(C34)=$H$17,IF(OR($E$9="VZ",$E$9="Schicht"),$AH$17/24,IF($D$15&lt;&gt;"x",$AH$17/24,$H$15)),IF(WEEKDAY(C34)=$I$17,IF(OR($E$9="VZ",$E$9="Schicht"),$AH$17/24,IF($D$15&lt;&gt;"x",$AH$17/24,$I$15)),IF(WEEKDAY(C34)=$K$17,IF(OR($E$9="VZ",$E$9="Schicht"),$AH$17/24,IF($D$15&lt;&gt;"x",$AH$17/24,$K$15)),IF(WEEKDAY(C34)=$L$17,IF(OR($E$9="VZ",$E$9="Schicht"),$AH$17/24,IF($D$15&lt;&gt;"x",$AH$17/24,$L$15)),TIMEVALUE("0:00"))))))))</f>
        <v>0</v>
      </c>
      <c r="AA34" s="6">
        <f t="shared" ca="1" si="5"/>
        <v>0</v>
      </c>
      <c r="AB34" s="7">
        <f t="shared" si="17"/>
        <v>0</v>
      </c>
      <c r="AC34" s="11">
        <f t="shared" si="6"/>
        <v>0</v>
      </c>
      <c r="AD34" s="8">
        <f t="shared" si="18"/>
        <v>0</v>
      </c>
      <c r="AE34" s="8">
        <f t="shared" ca="1" si="19"/>
        <v>-1887.8333333333269</v>
      </c>
      <c r="AF34" s="9">
        <f t="shared" ca="1" si="7"/>
        <v>-1887.8333333333269</v>
      </c>
      <c r="AG34" s="10">
        <f t="shared" ca="1" si="20"/>
        <v>-1887</v>
      </c>
      <c r="AH34" s="10">
        <f t="shared" ca="1" si="8"/>
        <v>-0.49999999999613465</v>
      </c>
      <c r="AI34" s="60"/>
      <c r="AJ34" s="18"/>
      <c r="AK34" s="18"/>
      <c r="AL34" s="18"/>
      <c r="AM34" s="18"/>
    </row>
    <row r="35" spans="1:39" ht="19.95" customHeight="1" x14ac:dyDescent="0.25">
      <c r="A35" s="60"/>
      <c r="B35" s="1" t="str">
        <f t="shared" si="9"/>
        <v>So</v>
      </c>
      <c r="C35" s="2">
        <f t="shared" si="10"/>
        <v>44543</v>
      </c>
      <c r="D35" s="12"/>
      <c r="E35" s="3"/>
      <c r="F35" s="4"/>
      <c r="G35" s="151">
        <f t="shared" si="11"/>
        <v>0</v>
      </c>
      <c r="H35" s="152">
        <f t="shared" ca="1" si="0"/>
        <v>0</v>
      </c>
      <c r="I35" s="152" t="str">
        <f t="shared" ca="1" si="1"/>
        <v xml:space="preserve"> </v>
      </c>
      <c r="J35" s="153" t="str">
        <f t="shared" ca="1" si="2"/>
        <v xml:space="preserve">  </v>
      </c>
      <c r="K35" s="4"/>
      <c r="L35" s="5"/>
      <c r="M35" s="40"/>
      <c r="N35" s="40"/>
      <c r="O35" s="40"/>
      <c r="P35" s="40"/>
      <c r="Q35" s="160" t="str">
        <f t="shared" si="3"/>
        <v/>
      </c>
      <c r="R35" s="161" t="str">
        <f t="shared" si="4"/>
        <v/>
      </c>
      <c r="S35" s="13"/>
      <c r="T35" s="149" t="str">
        <f t="shared" si="12"/>
        <v/>
      </c>
      <c r="U35" s="164" t="str">
        <f t="shared" ca="1" si="13"/>
        <v/>
      </c>
      <c r="V35" s="165" t="str">
        <f t="shared" ca="1" si="14"/>
        <v/>
      </c>
      <c r="W35" s="166" t="str">
        <f t="shared" ca="1" si="15"/>
        <v/>
      </c>
      <c r="X35" s="167" t="str">
        <f t="shared" ca="1" si="16"/>
        <v/>
      </c>
      <c r="Z35" s="16">
        <f ca="1">IF(C35=" "," ",IF(OR(TODAY()&lt;C35,Stammdaten!$C$8&gt;C35,AND(Stammdaten!$C$9&gt;0,C35&gt;Stammdaten!$C$9)),0,IF(WEEKDAY(C35)=$G$17,IF(OR($E$9="VZ",$E$9="Schicht"),$AH$17/24,IF($D$15&lt;&gt;"x",$AH$17/24,$G$15)),IF(WEEKDAY(C35)=$H$17,IF(OR($E$9="VZ",$E$9="Schicht"),$AH$17/24,IF($D$15&lt;&gt;"x",$AH$17/24,$H$15)),IF(WEEKDAY(C35)=$I$17,IF(OR($E$9="VZ",$E$9="Schicht"),$AH$17/24,IF($D$15&lt;&gt;"x",$AH$17/24,$I$15)),IF(WEEKDAY(C35)=$K$17,IF(OR($E$9="VZ",$E$9="Schicht"),$AH$17/24,IF($D$15&lt;&gt;"x",$AH$17/24,$K$15)),IF(WEEKDAY(C35)=$L$17,IF(OR($E$9="VZ",$E$9="Schicht"),$AH$17/24,IF($D$15&lt;&gt;"x",$AH$17/24,$L$15)),TIMEVALUE("0:00"))))))))</f>
        <v>0</v>
      </c>
      <c r="AA35" s="6">
        <f t="shared" ca="1" si="5"/>
        <v>0</v>
      </c>
      <c r="AB35" s="7">
        <f t="shared" si="17"/>
        <v>0</v>
      </c>
      <c r="AC35" s="11">
        <f t="shared" si="6"/>
        <v>0</v>
      </c>
      <c r="AD35" s="8">
        <f t="shared" si="18"/>
        <v>0</v>
      </c>
      <c r="AE35" s="8">
        <f t="shared" ca="1" si="19"/>
        <v>-1887.8333333333269</v>
      </c>
      <c r="AF35" s="9">
        <f t="shared" ca="1" si="7"/>
        <v>-1887.8333333333269</v>
      </c>
      <c r="AG35" s="10">
        <f t="shared" ca="1" si="20"/>
        <v>-1887</v>
      </c>
      <c r="AH35" s="10">
        <f t="shared" ca="1" si="8"/>
        <v>-0.49999999999613465</v>
      </c>
      <c r="AI35" s="60"/>
      <c r="AJ35" s="18"/>
      <c r="AK35" s="18"/>
      <c r="AL35" s="18"/>
      <c r="AM35" s="18"/>
    </row>
    <row r="36" spans="1:39" ht="19.95" customHeight="1" x14ac:dyDescent="0.25">
      <c r="A36" s="60"/>
      <c r="B36" s="1" t="str">
        <f t="shared" si="9"/>
        <v>Mo</v>
      </c>
      <c r="C36" s="2">
        <f t="shared" si="10"/>
        <v>44544</v>
      </c>
      <c r="D36" s="12"/>
      <c r="E36" s="3"/>
      <c r="F36" s="4"/>
      <c r="G36" s="151">
        <f t="shared" si="11"/>
        <v>0</v>
      </c>
      <c r="H36" s="152">
        <f t="shared" ca="1" si="0"/>
        <v>0</v>
      </c>
      <c r="I36" s="152" t="str">
        <f t="shared" ca="1" si="1"/>
        <v xml:space="preserve"> </v>
      </c>
      <c r="J36" s="153" t="str">
        <f t="shared" ca="1" si="2"/>
        <v xml:space="preserve">  </v>
      </c>
      <c r="K36" s="4"/>
      <c r="L36" s="5"/>
      <c r="M36" s="5"/>
      <c r="N36" s="5"/>
      <c r="O36" s="5"/>
      <c r="P36" s="5"/>
      <c r="Q36" s="158" t="str">
        <f t="shared" si="3"/>
        <v/>
      </c>
      <c r="R36" s="159" t="str">
        <f t="shared" si="4"/>
        <v/>
      </c>
      <c r="S36" s="13"/>
      <c r="T36" s="149" t="str">
        <f t="shared" si="12"/>
        <v/>
      </c>
      <c r="U36" s="164" t="str">
        <f t="shared" ca="1" si="13"/>
        <v/>
      </c>
      <c r="V36" s="165" t="str">
        <f t="shared" ca="1" si="14"/>
        <v/>
      </c>
      <c r="W36" s="166" t="str">
        <f t="shared" ca="1" si="15"/>
        <v/>
      </c>
      <c r="X36" s="167" t="str">
        <f t="shared" ca="1" si="16"/>
        <v/>
      </c>
      <c r="Z36" s="16">
        <f ca="1">IF(C36=" "," ",IF(OR(TODAY()&lt;C36,Stammdaten!$C$8&gt;C36,AND(Stammdaten!$C$9&gt;0,C36&gt;Stammdaten!$C$9)),0,IF(WEEKDAY(C36)=$G$17,IF(OR($E$9="VZ",$E$9="Schicht"),$AH$17/24,IF($D$15&lt;&gt;"x",$AH$17/24,$G$15)),IF(WEEKDAY(C36)=$H$17,IF(OR($E$9="VZ",$E$9="Schicht"),$AH$17/24,IF($D$15&lt;&gt;"x",$AH$17/24,$H$15)),IF(WEEKDAY(C36)=$I$17,IF(OR($E$9="VZ",$E$9="Schicht"),$AH$17/24,IF($D$15&lt;&gt;"x",$AH$17/24,$I$15)),IF(WEEKDAY(C36)=$K$17,IF(OR($E$9="VZ",$E$9="Schicht"),$AH$17/24,IF($D$15&lt;&gt;"x",$AH$17/24,$K$15)),IF(WEEKDAY(C36)=$L$17,IF(OR($E$9="VZ",$E$9="Schicht"),$AH$17/24,IF($D$15&lt;&gt;"x",$AH$17/24,$L$15)),TIMEVALUE("0:00"))))))))</f>
        <v>0</v>
      </c>
      <c r="AA36" s="6">
        <f t="shared" ca="1" si="5"/>
        <v>0</v>
      </c>
      <c r="AB36" s="7">
        <f t="shared" si="17"/>
        <v>0</v>
      </c>
      <c r="AC36" s="11">
        <f t="shared" si="6"/>
        <v>0</v>
      </c>
      <c r="AD36" s="8">
        <f t="shared" si="18"/>
        <v>0</v>
      </c>
      <c r="AE36" s="8">
        <f t="shared" ca="1" si="19"/>
        <v>-1887.8333333333269</v>
      </c>
      <c r="AF36" s="9">
        <f t="shared" ca="1" si="7"/>
        <v>-1887.8333333333269</v>
      </c>
      <c r="AG36" s="10">
        <f t="shared" ca="1" si="20"/>
        <v>-1887</v>
      </c>
      <c r="AH36" s="10">
        <f t="shared" ca="1" si="8"/>
        <v>-0.49999999999613465</v>
      </c>
      <c r="AI36" s="60"/>
      <c r="AJ36" s="18"/>
      <c r="AK36" s="18"/>
      <c r="AL36" s="18"/>
      <c r="AM36" s="18"/>
    </row>
    <row r="37" spans="1:39" ht="19.95" customHeight="1" x14ac:dyDescent="0.25">
      <c r="A37" s="60"/>
      <c r="B37" s="1" t="str">
        <f t="shared" si="9"/>
        <v>Di</v>
      </c>
      <c r="C37" s="2">
        <f t="shared" si="10"/>
        <v>44545</v>
      </c>
      <c r="D37" s="12"/>
      <c r="E37" s="3"/>
      <c r="F37" s="4"/>
      <c r="G37" s="151">
        <f t="shared" si="11"/>
        <v>0</v>
      </c>
      <c r="H37" s="152">
        <f t="shared" ca="1" si="0"/>
        <v>0</v>
      </c>
      <c r="I37" s="152" t="str">
        <f t="shared" ca="1" si="1"/>
        <v xml:space="preserve"> </v>
      </c>
      <c r="J37" s="153" t="str">
        <f t="shared" ca="1" si="2"/>
        <v xml:space="preserve">  </v>
      </c>
      <c r="K37" s="4"/>
      <c r="L37" s="5"/>
      <c r="M37" s="5"/>
      <c r="N37" s="5"/>
      <c r="O37" s="5"/>
      <c r="P37" s="5"/>
      <c r="Q37" s="158" t="str">
        <f t="shared" si="3"/>
        <v/>
      </c>
      <c r="R37" s="159" t="str">
        <f t="shared" si="4"/>
        <v/>
      </c>
      <c r="S37" s="13"/>
      <c r="T37" s="149" t="str">
        <f t="shared" si="12"/>
        <v/>
      </c>
      <c r="U37" s="164" t="str">
        <f t="shared" ca="1" si="13"/>
        <v/>
      </c>
      <c r="V37" s="165" t="str">
        <f t="shared" ca="1" si="14"/>
        <v/>
      </c>
      <c r="W37" s="166" t="str">
        <f t="shared" ca="1" si="15"/>
        <v/>
      </c>
      <c r="X37" s="167" t="str">
        <f t="shared" ca="1" si="16"/>
        <v/>
      </c>
      <c r="Z37" s="16">
        <f ca="1">IF(C37=" "," ",IF(OR(TODAY()&lt;C37,Stammdaten!$C$8&gt;C37,AND(Stammdaten!$C$9&gt;0,C37&gt;Stammdaten!$C$9)),0,IF(WEEKDAY(C37)=$G$17,IF(OR($E$9="VZ",$E$9="Schicht"),$AH$17/24,IF($D$15&lt;&gt;"x",$AH$17/24,$G$15)),IF(WEEKDAY(C37)=$H$17,IF(OR($E$9="VZ",$E$9="Schicht"),$AH$17/24,IF($D$15&lt;&gt;"x",$AH$17/24,$H$15)),IF(WEEKDAY(C37)=$I$17,IF(OR($E$9="VZ",$E$9="Schicht"),$AH$17/24,IF($D$15&lt;&gt;"x",$AH$17/24,$I$15)),IF(WEEKDAY(C37)=$K$17,IF(OR($E$9="VZ",$E$9="Schicht"),$AH$17/24,IF($D$15&lt;&gt;"x",$AH$17/24,$K$15)),IF(WEEKDAY(C37)=$L$17,IF(OR($E$9="VZ",$E$9="Schicht"),$AH$17/24,IF($D$15&lt;&gt;"x",$AH$17/24,$L$15)),TIMEVALUE("0:00"))))))))</f>
        <v>0</v>
      </c>
      <c r="AA37" s="6">
        <f t="shared" ca="1" si="5"/>
        <v>0</v>
      </c>
      <c r="AB37" s="7">
        <f t="shared" si="17"/>
        <v>0</v>
      </c>
      <c r="AC37" s="11">
        <f t="shared" si="6"/>
        <v>0</v>
      </c>
      <c r="AD37" s="8">
        <f t="shared" si="18"/>
        <v>0</v>
      </c>
      <c r="AE37" s="8">
        <f t="shared" ca="1" si="19"/>
        <v>-1887.8333333333269</v>
      </c>
      <c r="AF37" s="9">
        <f t="shared" ca="1" si="7"/>
        <v>-1887.8333333333269</v>
      </c>
      <c r="AG37" s="10">
        <f t="shared" ca="1" si="20"/>
        <v>-1887</v>
      </c>
      <c r="AH37" s="10">
        <f t="shared" ca="1" si="8"/>
        <v>-0.49999999999613465</v>
      </c>
      <c r="AI37" s="60"/>
      <c r="AJ37" s="18"/>
      <c r="AK37" s="18"/>
      <c r="AL37" s="18"/>
      <c r="AM37" s="18"/>
    </row>
    <row r="38" spans="1:39" ht="19.95" customHeight="1" x14ac:dyDescent="0.25">
      <c r="A38" s="60"/>
      <c r="B38" s="1" t="str">
        <f t="shared" si="9"/>
        <v>Mi</v>
      </c>
      <c r="C38" s="2">
        <f t="shared" si="10"/>
        <v>44546</v>
      </c>
      <c r="D38" s="12"/>
      <c r="E38" s="3"/>
      <c r="F38" s="4"/>
      <c r="G38" s="151">
        <f t="shared" si="11"/>
        <v>0</v>
      </c>
      <c r="H38" s="152">
        <f t="shared" ca="1" si="0"/>
        <v>0</v>
      </c>
      <c r="I38" s="152" t="str">
        <f t="shared" ca="1" si="1"/>
        <v xml:space="preserve"> </v>
      </c>
      <c r="J38" s="153" t="str">
        <f t="shared" ca="1" si="2"/>
        <v xml:space="preserve">  </v>
      </c>
      <c r="K38" s="4"/>
      <c r="L38" s="5"/>
      <c r="M38" s="5"/>
      <c r="N38" s="5"/>
      <c r="O38" s="5"/>
      <c r="P38" s="5"/>
      <c r="Q38" s="158" t="str">
        <f t="shared" si="3"/>
        <v/>
      </c>
      <c r="R38" s="159" t="str">
        <f t="shared" si="4"/>
        <v/>
      </c>
      <c r="S38" s="13"/>
      <c r="T38" s="149" t="str">
        <f t="shared" si="12"/>
        <v/>
      </c>
      <c r="U38" s="164" t="str">
        <f t="shared" ca="1" si="13"/>
        <v/>
      </c>
      <c r="V38" s="165" t="str">
        <f t="shared" ca="1" si="14"/>
        <v/>
      </c>
      <c r="W38" s="166" t="str">
        <f t="shared" ca="1" si="15"/>
        <v/>
      </c>
      <c r="X38" s="167" t="str">
        <f t="shared" ca="1" si="16"/>
        <v/>
      </c>
      <c r="Z38" s="16">
        <f ca="1">IF(C38=" "," ",IF(OR(TODAY()&lt;C38,Stammdaten!$C$8&gt;C38,AND(Stammdaten!$C$9&gt;0,C38&gt;Stammdaten!$C$9)),0,IF(WEEKDAY(C38)=$G$17,IF(OR($E$9="VZ",$E$9="Schicht"),$AH$17/24,IF($D$15&lt;&gt;"x",$AH$17/24,$G$15)),IF(WEEKDAY(C38)=$H$17,IF(OR($E$9="VZ",$E$9="Schicht"),$AH$17/24,IF($D$15&lt;&gt;"x",$AH$17/24,$H$15)),IF(WEEKDAY(C38)=$I$17,IF(OR($E$9="VZ",$E$9="Schicht"),$AH$17/24,IF($D$15&lt;&gt;"x",$AH$17/24,$I$15)),IF(WEEKDAY(C38)=$K$17,IF(OR($E$9="VZ",$E$9="Schicht"),$AH$17/24,IF($D$15&lt;&gt;"x",$AH$17/24,$K$15)),IF(WEEKDAY(C38)=$L$17,IF(OR($E$9="VZ",$E$9="Schicht"),$AH$17/24,IF($D$15&lt;&gt;"x",$AH$17/24,$L$15)),TIMEVALUE("0:00"))))))))</f>
        <v>0</v>
      </c>
      <c r="AA38" s="6">
        <f t="shared" ca="1" si="5"/>
        <v>0</v>
      </c>
      <c r="AB38" s="7">
        <f t="shared" si="17"/>
        <v>0</v>
      </c>
      <c r="AC38" s="11">
        <f t="shared" si="6"/>
        <v>0</v>
      </c>
      <c r="AD38" s="8">
        <f t="shared" si="18"/>
        <v>0</v>
      </c>
      <c r="AE38" s="8">
        <f t="shared" ca="1" si="19"/>
        <v>-1887.8333333333269</v>
      </c>
      <c r="AF38" s="9">
        <f t="shared" ca="1" si="7"/>
        <v>-1887.8333333333269</v>
      </c>
      <c r="AG38" s="10">
        <f t="shared" ca="1" si="20"/>
        <v>-1887</v>
      </c>
      <c r="AH38" s="10">
        <f t="shared" ca="1" si="8"/>
        <v>-0.49999999999613465</v>
      </c>
      <c r="AI38" s="60"/>
      <c r="AJ38" s="18"/>
      <c r="AK38" s="18"/>
      <c r="AL38" s="18"/>
      <c r="AM38" s="18"/>
    </row>
    <row r="39" spans="1:39" ht="19.95" customHeight="1" x14ac:dyDescent="0.25">
      <c r="A39" s="60"/>
      <c r="B39" s="1" t="str">
        <f t="shared" si="9"/>
        <v>Do</v>
      </c>
      <c r="C39" s="2">
        <f t="shared" si="10"/>
        <v>44547</v>
      </c>
      <c r="D39" s="12"/>
      <c r="E39" s="3"/>
      <c r="F39" s="4"/>
      <c r="G39" s="151">
        <f t="shared" si="11"/>
        <v>0</v>
      </c>
      <c r="H39" s="152">
        <f t="shared" ca="1" si="0"/>
        <v>0</v>
      </c>
      <c r="I39" s="152" t="str">
        <f t="shared" ca="1" si="1"/>
        <v xml:space="preserve"> </v>
      </c>
      <c r="J39" s="153" t="str">
        <f t="shared" ca="1" si="2"/>
        <v xml:space="preserve">  </v>
      </c>
      <c r="K39" s="4"/>
      <c r="L39" s="5"/>
      <c r="M39" s="5"/>
      <c r="N39" s="5"/>
      <c r="O39" s="5"/>
      <c r="P39" s="5"/>
      <c r="Q39" s="158" t="str">
        <f t="shared" si="3"/>
        <v/>
      </c>
      <c r="R39" s="159" t="str">
        <f t="shared" si="4"/>
        <v/>
      </c>
      <c r="S39" s="13"/>
      <c r="T39" s="149" t="str">
        <f t="shared" si="12"/>
        <v/>
      </c>
      <c r="U39" s="164" t="str">
        <f t="shared" ca="1" si="13"/>
        <v/>
      </c>
      <c r="V39" s="165" t="str">
        <f t="shared" ca="1" si="14"/>
        <v/>
      </c>
      <c r="W39" s="166" t="str">
        <f t="shared" ca="1" si="15"/>
        <v/>
      </c>
      <c r="X39" s="167" t="str">
        <f t="shared" ca="1" si="16"/>
        <v/>
      </c>
      <c r="Z39" s="16">
        <f ca="1">IF(C39=" "," ",IF(OR(TODAY()&lt;C39,Stammdaten!$C$8&gt;C39,AND(Stammdaten!$C$9&gt;0,C39&gt;Stammdaten!$C$9)),0,IF(WEEKDAY(C39)=$G$17,IF(OR($E$9="VZ",$E$9="Schicht"),$AH$17/24,IF($D$15&lt;&gt;"x",$AH$17/24,$G$15)),IF(WEEKDAY(C39)=$H$17,IF(OR($E$9="VZ",$E$9="Schicht"),$AH$17/24,IF($D$15&lt;&gt;"x",$AH$17/24,$H$15)),IF(WEEKDAY(C39)=$I$17,IF(OR($E$9="VZ",$E$9="Schicht"),$AH$17/24,IF($D$15&lt;&gt;"x",$AH$17/24,$I$15)),IF(WEEKDAY(C39)=$K$17,IF(OR($E$9="VZ",$E$9="Schicht"),$AH$17/24,IF($D$15&lt;&gt;"x",$AH$17/24,$K$15)),IF(WEEKDAY(C39)=$L$17,IF(OR($E$9="VZ",$E$9="Schicht"),$AH$17/24,IF($D$15&lt;&gt;"x",$AH$17/24,$L$15)),TIMEVALUE("0:00"))))))))</f>
        <v>0</v>
      </c>
      <c r="AA39" s="6">
        <f t="shared" ca="1" si="5"/>
        <v>0</v>
      </c>
      <c r="AB39" s="7">
        <f t="shared" si="17"/>
        <v>0</v>
      </c>
      <c r="AC39" s="11">
        <f t="shared" si="6"/>
        <v>0</v>
      </c>
      <c r="AD39" s="8">
        <f t="shared" si="18"/>
        <v>0</v>
      </c>
      <c r="AE39" s="8">
        <f t="shared" ca="1" si="19"/>
        <v>-1887.8333333333269</v>
      </c>
      <c r="AF39" s="9">
        <f t="shared" ca="1" si="7"/>
        <v>-1887.8333333333269</v>
      </c>
      <c r="AG39" s="10">
        <f t="shared" ca="1" si="20"/>
        <v>-1887</v>
      </c>
      <c r="AH39" s="10">
        <f t="shared" ca="1" si="8"/>
        <v>-0.49999999999613465</v>
      </c>
      <c r="AI39" s="60"/>
      <c r="AJ39" s="18"/>
      <c r="AK39" s="18"/>
      <c r="AL39" s="18"/>
      <c r="AM39" s="18"/>
    </row>
    <row r="40" spans="1:39" ht="19.95" customHeight="1" x14ac:dyDescent="0.25">
      <c r="A40" s="60"/>
      <c r="B40" s="1" t="str">
        <f t="shared" si="9"/>
        <v>Fr</v>
      </c>
      <c r="C40" s="2">
        <f t="shared" si="10"/>
        <v>44548</v>
      </c>
      <c r="D40" s="12"/>
      <c r="E40" s="3"/>
      <c r="F40" s="4"/>
      <c r="G40" s="151">
        <f t="shared" si="11"/>
        <v>0</v>
      </c>
      <c r="H40" s="152">
        <f t="shared" ca="1" si="0"/>
        <v>0</v>
      </c>
      <c r="I40" s="152" t="str">
        <f t="shared" ca="1" si="1"/>
        <v xml:space="preserve"> </v>
      </c>
      <c r="J40" s="153" t="str">
        <f t="shared" ca="1" si="2"/>
        <v xml:space="preserve">  </v>
      </c>
      <c r="K40" s="4"/>
      <c r="L40" s="5"/>
      <c r="M40" s="5"/>
      <c r="N40" s="5"/>
      <c r="O40" s="5"/>
      <c r="P40" s="5"/>
      <c r="Q40" s="158" t="str">
        <f t="shared" si="3"/>
        <v/>
      </c>
      <c r="R40" s="159" t="str">
        <f t="shared" si="4"/>
        <v/>
      </c>
      <c r="S40" s="13"/>
      <c r="T40" s="149" t="str">
        <f t="shared" si="12"/>
        <v/>
      </c>
      <c r="U40" s="164" t="str">
        <f t="shared" ca="1" si="13"/>
        <v/>
      </c>
      <c r="V40" s="165" t="str">
        <f t="shared" ca="1" si="14"/>
        <v/>
      </c>
      <c r="W40" s="166" t="str">
        <f t="shared" ca="1" si="15"/>
        <v/>
      </c>
      <c r="X40" s="167" t="str">
        <f t="shared" ca="1" si="16"/>
        <v/>
      </c>
      <c r="Z40" s="16">
        <f ca="1">IF(C40=" "," ",IF(OR(TODAY()&lt;C40,Stammdaten!$C$8&gt;C40,AND(Stammdaten!$C$9&gt;0,C40&gt;Stammdaten!$C$9)),0,IF(WEEKDAY(C40)=$G$17,IF(OR($E$9="VZ",$E$9="Schicht"),$AH$17/24,IF($D$15&lt;&gt;"x",$AH$17/24,$G$15)),IF(WEEKDAY(C40)=$H$17,IF(OR($E$9="VZ",$E$9="Schicht"),$AH$17/24,IF($D$15&lt;&gt;"x",$AH$17/24,$H$15)),IF(WEEKDAY(C40)=$I$17,IF(OR($E$9="VZ",$E$9="Schicht"),$AH$17/24,IF($D$15&lt;&gt;"x",$AH$17/24,$I$15)),IF(WEEKDAY(C40)=$K$17,IF(OR($E$9="VZ",$E$9="Schicht"),$AH$17/24,IF($D$15&lt;&gt;"x",$AH$17/24,$K$15)),IF(WEEKDAY(C40)=$L$17,IF(OR($E$9="VZ",$E$9="Schicht"),$AH$17/24,IF($D$15&lt;&gt;"x",$AH$17/24,$L$15)),TIMEVALUE("0:00"))))))))</f>
        <v>0</v>
      </c>
      <c r="AA40" s="6">
        <f t="shared" ca="1" si="5"/>
        <v>0</v>
      </c>
      <c r="AB40" s="7">
        <f t="shared" si="17"/>
        <v>0</v>
      </c>
      <c r="AC40" s="11">
        <f t="shared" si="6"/>
        <v>0</v>
      </c>
      <c r="AD40" s="8">
        <f t="shared" si="18"/>
        <v>0</v>
      </c>
      <c r="AE40" s="8">
        <f t="shared" ca="1" si="19"/>
        <v>-1887.8333333333269</v>
      </c>
      <c r="AF40" s="9">
        <f t="shared" ca="1" si="7"/>
        <v>-1887.8333333333269</v>
      </c>
      <c r="AG40" s="10">
        <f t="shared" ca="1" si="20"/>
        <v>-1887</v>
      </c>
      <c r="AH40" s="10">
        <f t="shared" ca="1" si="8"/>
        <v>-0.49999999999613465</v>
      </c>
      <c r="AI40" s="60"/>
      <c r="AJ40" s="18"/>
      <c r="AK40" s="18"/>
      <c r="AL40" s="18"/>
      <c r="AM40" s="18"/>
    </row>
    <row r="41" spans="1:39" ht="19.95" customHeight="1" x14ac:dyDescent="0.25">
      <c r="A41" s="60"/>
      <c r="B41" s="1" t="str">
        <f t="shared" si="9"/>
        <v>Sa</v>
      </c>
      <c r="C41" s="2">
        <f t="shared" si="10"/>
        <v>44549</v>
      </c>
      <c r="D41" s="12"/>
      <c r="E41" s="3"/>
      <c r="F41" s="4"/>
      <c r="G41" s="151">
        <f t="shared" si="11"/>
        <v>0</v>
      </c>
      <c r="H41" s="152">
        <f t="shared" ca="1" si="0"/>
        <v>0</v>
      </c>
      <c r="I41" s="152" t="str">
        <f t="shared" ca="1" si="1"/>
        <v xml:space="preserve"> </v>
      </c>
      <c r="J41" s="153" t="str">
        <f t="shared" ca="1" si="2"/>
        <v xml:space="preserve">  </v>
      </c>
      <c r="K41" s="4"/>
      <c r="L41" s="5"/>
      <c r="M41" s="5"/>
      <c r="N41" s="5"/>
      <c r="O41" s="5"/>
      <c r="P41" s="5"/>
      <c r="Q41" s="158" t="str">
        <f t="shared" si="3"/>
        <v/>
      </c>
      <c r="R41" s="159" t="str">
        <f t="shared" si="4"/>
        <v/>
      </c>
      <c r="S41" s="13"/>
      <c r="T41" s="149" t="str">
        <f t="shared" si="12"/>
        <v/>
      </c>
      <c r="U41" s="164" t="str">
        <f t="shared" ca="1" si="13"/>
        <v/>
      </c>
      <c r="V41" s="165" t="str">
        <f t="shared" ca="1" si="14"/>
        <v/>
      </c>
      <c r="W41" s="166" t="str">
        <f t="shared" ca="1" si="15"/>
        <v/>
      </c>
      <c r="X41" s="167" t="str">
        <f t="shared" ca="1" si="16"/>
        <v/>
      </c>
      <c r="Z41" s="16">
        <f ca="1">IF(C41=" "," ",IF(OR(TODAY()&lt;C41,Stammdaten!$C$8&gt;C41,AND(Stammdaten!$C$9&gt;0,C41&gt;Stammdaten!$C$9)),0,IF(WEEKDAY(C41)=$G$17,IF(OR($E$9="VZ",$E$9="Schicht"),$AH$17/24,IF($D$15&lt;&gt;"x",$AH$17/24,$G$15)),IF(WEEKDAY(C41)=$H$17,IF(OR($E$9="VZ",$E$9="Schicht"),$AH$17/24,IF($D$15&lt;&gt;"x",$AH$17/24,$H$15)),IF(WEEKDAY(C41)=$I$17,IF(OR($E$9="VZ",$E$9="Schicht"),$AH$17/24,IF($D$15&lt;&gt;"x",$AH$17/24,$I$15)),IF(WEEKDAY(C41)=$K$17,IF(OR($E$9="VZ",$E$9="Schicht"),$AH$17/24,IF($D$15&lt;&gt;"x",$AH$17/24,$K$15)),IF(WEEKDAY(C41)=$L$17,IF(OR($E$9="VZ",$E$9="Schicht"),$AH$17/24,IF($D$15&lt;&gt;"x",$AH$17/24,$L$15)),TIMEVALUE("0:00"))))))))</f>
        <v>0</v>
      </c>
      <c r="AA41" s="6">
        <f t="shared" ca="1" si="5"/>
        <v>0</v>
      </c>
      <c r="AB41" s="7">
        <f t="shared" si="17"/>
        <v>0</v>
      </c>
      <c r="AC41" s="11">
        <f t="shared" si="6"/>
        <v>0</v>
      </c>
      <c r="AD41" s="8">
        <f t="shared" si="18"/>
        <v>0</v>
      </c>
      <c r="AE41" s="8">
        <f t="shared" ca="1" si="19"/>
        <v>-1887.8333333333269</v>
      </c>
      <c r="AF41" s="9">
        <f t="shared" ca="1" si="7"/>
        <v>-1887.8333333333269</v>
      </c>
      <c r="AG41" s="10">
        <f t="shared" ca="1" si="20"/>
        <v>-1887</v>
      </c>
      <c r="AH41" s="10">
        <f t="shared" ca="1" si="8"/>
        <v>-0.49999999999613465</v>
      </c>
      <c r="AI41" s="60"/>
      <c r="AJ41" s="18"/>
      <c r="AK41" s="18"/>
      <c r="AL41" s="18"/>
      <c r="AM41" s="18"/>
    </row>
    <row r="42" spans="1:39" ht="19.95" customHeight="1" x14ac:dyDescent="0.25">
      <c r="A42" s="60"/>
      <c r="B42" s="1" t="str">
        <f t="shared" si="9"/>
        <v>So</v>
      </c>
      <c r="C42" s="2">
        <f t="shared" si="10"/>
        <v>44550</v>
      </c>
      <c r="D42" s="12"/>
      <c r="E42" s="3"/>
      <c r="F42" s="4"/>
      <c r="G42" s="151">
        <f t="shared" si="11"/>
        <v>0</v>
      </c>
      <c r="H42" s="152">
        <f t="shared" ca="1" si="0"/>
        <v>0</v>
      </c>
      <c r="I42" s="152" t="str">
        <f t="shared" ca="1" si="1"/>
        <v xml:space="preserve"> </v>
      </c>
      <c r="J42" s="153" t="str">
        <f t="shared" ca="1" si="2"/>
        <v xml:space="preserve">  </v>
      </c>
      <c r="K42" s="4"/>
      <c r="L42" s="5"/>
      <c r="M42" s="5"/>
      <c r="N42" s="5"/>
      <c r="O42" s="5"/>
      <c r="P42" s="5"/>
      <c r="Q42" s="158" t="str">
        <f t="shared" si="3"/>
        <v/>
      </c>
      <c r="R42" s="159" t="str">
        <f t="shared" si="4"/>
        <v/>
      </c>
      <c r="S42" s="13"/>
      <c r="T42" s="149" t="str">
        <f t="shared" si="12"/>
        <v/>
      </c>
      <c r="U42" s="164" t="str">
        <f t="shared" ca="1" si="13"/>
        <v/>
      </c>
      <c r="V42" s="165" t="str">
        <f t="shared" ca="1" si="14"/>
        <v/>
      </c>
      <c r="W42" s="166" t="str">
        <f t="shared" ca="1" si="15"/>
        <v/>
      </c>
      <c r="X42" s="167" t="str">
        <f t="shared" ca="1" si="16"/>
        <v/>
      </c>
      <c r="Z42" s="16">
        <f ca="1">IF(C42=" "," ",IF(OR(TODAY()&lt;C42,Stammdaten!$C$8&gt;C42,AND(Stammdaten!$C$9&gt;0,C42&gt;Stammdaten!$C$9)),0,IF(WEEKDAY(C42)=$G$17,IF(OR($E$9="VZ",$E$9="Schicht"),$AH$17/24,IF($D$15&lt;&gt;"x",$AH$17/24,$G$15)),IF(WEEKDAY(C42)=$H$17,IF(OR($E$9="VZ",$E$9="Schicht"),$AH$17/24,IF($D$15&lt;&gt;"x",$AH$17/24,$H$15)),IF(WEEKDAY(C42)=$I$17,IF(OR($E$9="VZ",$E$9="Schicht"),$AH$17/24,IF($D$15&lt;&gt;"x",$AH$17/24,$I$15)),IF(WEEKDAY(C42)=$K$17,IF(OR($E$9="VZ",$E$9="Schicht"),$AH$17/24,IF($D$15&lt;&gt;"x",$AH$17/24,$K$15)),IF(WEEKDAY(C42)=$L$17,IF(OR($E$9="VZ",$E$9="Schicht"),$AH$17/24,IF($D$15&lt;&gt;"x",$AH$17/24,$L$15)),TIMEVALUE("0:00"))))))))</f>
        <v>0</v>
      </c>
      <c r="AA42" s="6">
        <f t="shared" ca="1" si="5"/>
        <v>0</v>
      </c>
      <c r="AB42" s="7">
        <f t="shared" si="17"/>
        <v>0</v>
      </c>
      <c r="AC42" s="11">
        <f t="shared" si="6"/>
        <v>0</v>
      </c>
      <c r="AD42" s="8">
        <f t="shared" si="18"/>
        <v>0</v>
      </c>
      <c r="AE42" s="8">
        <f t="shared" ca="1" si="19"/>
        <v>-1887.8333333333269</v>
      </c>
      <c r="AF42" s="9">
        <f t="shared" ca="1" si="7"/>
        <v>-1887.8333333333269</v>
      </c>
      <c r="AG42" s="10">
        <f t="shared" ca="1" si="20"/>
        <v>-1887</v>
      </c>
      <c r="AH42" s="10">
        <f t="shared" ca="1" si="8"/>
        <v>-0.49999999999613465</v>
      </c>
      <c r="AI42" s="60"/>
      <c r="AJ42" s="18"/>
      <c r="AK42" s="18"/>
      <c r="AL42" s="18"/>
      <c r="AM42" s="18"/>
    </row>
    <row r="43" spans="1:39" ht="19.95" customHeight="1" x14ac:dyDescent="0.25">
      <c r="A43" s="60"/>
      <c r="B43" s="1" t="str">
        <f t="shared" si="9"/>
        <v>Mo</v>
      </c>
      <c r="C43" s="2">
        <f t="shared" si="10"/>
        <v>44551</v>
      </c>
      <c r="D43" s="12"/>
      <c r="E43" s="3"/>
      <c r="F43" s="4"/>
      <c r="G43" s="151">
        <f t="shared" si="11"/>
        <v>0</v>
      </c>
      <c r="H43" s="152">
        <f t="shared" ca="1" si="0"/>
        <v>0</v>
      </c>
      <c r="I43" s="152" t="str">
        <f t="shared" ca="1" si="1"/>
        <v xml:space="preserve"> </v>
      </c>
      <c r="J43" s="153" t="str">
        <f t="shared" ca="1" si="2"/>
        <v xml:space="preserve">  </v>
      </c>
      <c r="K43" s="4"/>
      <c r="L43" s="5"/>
      <c r="M43" s="5"/>
      <c r="N43" s="5"/>
      <c r="O43" s="5"/>
      <c r="P43" s="5"/>
      <c r="Q43" s="158" t="str">
        <f t="shared" si="3"/>
        <v/>
      </c>
      <c r="R43" s="159" t="str">
        <f t="shared" si="4"/>
        <v/>
      </c>
      <c r="S43" s="13"/>
      <c r="T43" s="149" t="str">
        <f t="shared" si="12"/>
        <v/>
      </c>
      <c r="U43" s="164" t="str">
        <f t="shared" ca="1" si="13"/>
        <v/>
      </c>
      <c r="V43" s="165" t="str">
        <f t="shared" ca="1" si="14"/>
        <v/>
      </c>
      <c r="W43" s="166" t="str">
        <f t="shared" ca="1" si="15"/>
        <v/>
      </c>
      <c r="X43" s="167" t="str">
        <f t="shared" ca="1" si="16"/>
        <v/>
      </c>
      <c r="Z43" s="16">
        <f ca="1">IF(C43=" "," ",IF(OR(TODAY()&lt;C43,Stammdaten!$C$8&gt;C43,AND(Stammdaten!$C$9&gt;0,C43&gt;Stammdaten!$C$9)),0,IF(WEEKDAY(C43)=$G$17,IF(OR($E$9="VZ",$E$9="Schicht"),$AH$17/24,IF($D$15&lt;&gt;"x",$AH$17/24,$G$15)),IF(WEEKDAY(C43)=$H$17,IF(OR($E$9="VZ",$E$9="Schicht"),$AH$17/24,IF($D$15&lt;&gt;"x",$AH$17/24,$H$15)),IF(WEEKDAY(C43)=$I$17,IF(OR($E$9="VZ",$E$9="Schicht"),$AH$17/24,IF($D$15&lt;&gt;"x",$AH$17/24,$I$15)),IF(WEEKDAY(C43)=$K$17,IF(OR($E$9="VZ",$E$9="Schicht"),$AH$17/24,IF($D$15&lt;&gt;"x",$AH$17/24,$K$15)),IF(WEEKDAY(C43)=$L$17,IF(OR($E$9="VZ",$E$9="Schicht"),$AH$17/24,IF($D$15&lt;&gt;"x",$AH$17/24,$L$15)),TIMEVALUE("0:00"))))))))</f>
        <v>0</v>
      </c>
      <c r="AA43" s="6">
        <f t="shared" ca="1" si="5"/>
        <v>0</v>
      </c>
      <c r="AB43" s="7">
        <f t="shared" si="17"/>
        <v>0</v>
      </c>
      <c r="AC43" s="11">
        <f t="shared" si="6"/>
        <v>0</v>
      </c>
      <c r="AD43" s="8">
        <f t="shared" si="18"/>
        <v>0</v>
      </c>
      <c r="AE43" s="8">
        <f t="shared" ca="1" si="19"/>
        <v>-1887.8333333333269</v>
      </c>
      <c r="AF43" s="9">
        <f t="shared" ca="1" si="7"/>
        <v>-1887.8333333333269</v>
      </c>
      <c r="AG43" s="10">
        <f t="shared" ca="1" si="20"/>
        <v>-1887</v>
      </c>
      <c r="AH43" s="10">
        <f t="shared" ca="1" si="8"/>
        <v>-0.49999999999613465</v>
      </c>
      <c r="AI43" s="60"/>
      <c r="AJ43" s="18"/>
      <c r="AK43" s="18"/>
      <c r="AL43" s="18"/>
      <c r="AM43" s="18"/>
    </row>
    <row r="44" spans="1:39" ht="19.95" customHeight="1" x14ac:dyDescent="0.25">
      <c r="A44" s="60"/>
      <c r="B44" s="1" t="str">
        <f t="shared" si="9"/>
        <v>Di</v>
      </c>
      <c r="C44" s="2">
        <f t="shared" si="10"/>
        <v>44552</v>
      </c>
      <c r="D44" s="12"/>
      <c r="E44" s="3"/>
      <c r="F44" s="4"/>
      <c r="G44" s="151">
        <f t="shared" si="11"/>
        <v>0</v>
      </c>
      <c r="H44" s="152">
        <f t="shared" ca="1" si="0"/>
        <v>0</v>
      </c>
      <c r="I44" s="152" t="str">
        <f t="shared" ca="1" si="1"/>
        <v xml:space="preserve"> </v>
      </c>
      <c r="J44" s="153" t="str">
        <f t="shared" ca="1" si="2"/>
        <v xml:space="preserve">  </v>
      </c>
      <c r="K44" s="4"/>
      <c r="L44" s="5"/>
      <c r="M44" s="5"/>
      <c r="N44" s="5"/>
      <c r="O44" s="5"/>
      <c r="P44" s="5"/>
      <c r="Q44" s="158" t="str">
        <f t="shared" si="3"/>
        <v/>
      </c>
      <c r="R44" s="159" t="str">
        <f t="shared" si="4"/>
        <v/>
      </c>
      <c r="S44" s="17"/>
      <c r="T44" s="149" t="str">
        <f t="shared" si="12"/>
        <v/>
      </c>
      <c r="U44" s="164" t="str">
        <f t="shared" ca="1" si="13"/>
        <v/>
      </c>
      <c r="V44" s="165" t="str">
        <f t="shared" ca="1" si="14"/>
        <v/>
      </c>
      <c r="W44" s="166" t="str">
        <f t="shared" ca="1" si="15"/>
        <v/>
      </c>
      <c r="X44" s="167" t="str">
        <f t="shared" ca="1" si="16"/>
        <v/>
      </c>
      <c r="Z44" s="16">
        <f ca="1">IF(C44=" "," ",IF(OR(TODAY()&lt;C44,Stammdaten!$C$8&gt;C44,AND(Stammdaten!$C$9&gt;0,C44&gt;Stammdaten!$C$9)),0,IF(WEEKDAY(C44)=$G$17,IF(OR($E$9="VZ",$E$9="Schicht"),$AH$17/24,IF($D$15&lt;&gt;"x",$AH$17/24,$G$15)),IF(WEEKDAY(C44)=$H$17,IF(OR($E$9="VZ",$E$9="Schicht"),$AH$17/24,IF($D$15&lt;&gt;"x",$AH$17/24,$H$15)),IF(WEEKDAY(C44)=$I$17,IF(OR($E$9="VZ",$E$9="Schicht"),$AH$17/24,IF($D$15&lt;&gt;"x",$AH$17/24,$I$15)),IF(WEEKDAY(C44)=$K$17,IF(OR($E$9="VZ",$E$9="Schicht"),$AH$17/24,IF($D$15&lt;&gt;"x",$AH$17/24,$K$15)),IF(WEEKDAY(C44)=$L$17,IF(OR($E$9="VZ",$E$9="Schicht"),$AH$17/24,IF($D$15&lt;&gt;"x",$AH$17/24,$L$15)),TIMEVALUE("0:00"))))))))</f>
        <v>0</v>
      </c>
      <c r="AA44" s="6">
        <f t="shared" ca="1" si="5"/>
        <v>0</v>
      </c>
      <c r="AB44" s="7">
        <f t="shared" si="17"/>
        <v>0</v>
      </c>
      <c r="AC44" s="11">
        <f t="shared" si="6"/>
        <v>0</v>
      </c>
      <c r="AD44" s="8">
        <f t="shared" si="18"/>
        <v>0</v>
      </c>
      <c r="AE44" s="8">
        <f t="shared" ca="1" si="19"/>
        <v>-1887.8333333333269</v>
      </c>
      <c r="AF44" s="9">
        <f t="shared" ca="1" si="7"/>
        <v>-1887.8333333333269</v>
      </c>
      <c r="AG44" s="10">
        <f t="shared" ca="1" si="20"/>
        <v>-1887</v>
      </c>
      <c r="AH44" s="10">
        <f t="shared" ca="1" si="8"/>
        <v>-0.49999999999613465</v>
      </c>
      <c r="AI44" s="60"/>
      <c r="AJ44" s="18"/>
      <c r="AK44" s="18"/>
      <c r="AL44" s="18"/>
      <c r="AM44" s="18"/>
    </row>
    <row r="45" spans="1:39" ht="19.95" customHeight="1" x14ac:dyDescent="0.25">
      <c r="A45" s="60"/>
      <c r="B45" s="1" t="str">
        <f t="shared" si="9"/>
        <v>Mi</v>
      </c>
      <c r="C45" s="2">
        <f t="shared" si="10"/>
        <v>44553</v>
      </c>
      <c r="D45" s="12"/>
      <c r="E45" s="3"/>
      <c r="F45" s="4"/>
      <c r="G45" s="151">
        <f t="shared" si="11"/>
        <v>0</v>
      </c>
      <c r="H45" s="152">
        <f t="shared" ca="1" si="0"/>
        <v>0</v>
      </c>
      <c r="I45" s="152" t="str">
        <f t="shared" ca="1" si="1"/>
        <v xml:space="preserve"> </v>
      </c>
      <c r="J45" s="153" t="str">
        <f t="shared" ca="1" si="2"/>
        <v xml:space="preserve">  </v>
      </c>
      <c r="K45" s="4"/>
      <c r="L45" s="5"/>
      <c r="M45" s="5"/>
      <c r="N45" s="5"/>
      <c r="O45" s="5"/>
      <c r="P45" s="5"/>
      <c r="Q45" s="158" t="str">
        <f t="shared" si="3"/>
        <v/>
      </c>
      <c r="R45" s="159" t="str">
        <f t="shared" si="4"/>
        <v/>
      </c>
      <c r="S45" s="13"/>
      <c r="T45" s="149" t="str">
        <f t="shared" si="12"/>
        <v/>
      </c>
      <c r="U45" s="164" t="str">
        <f t="shared" ca="1" si="13"/>
        <v/>
      </c>
      <c r="V45" s="165" t="str">
        <f t="shared" ca="1" si="14"/>
        <v/>
      </c>
      <c r="W45" s="166" t="str">
        <f t="shared" ca="1" si="15"/>
        <v/>
      </c>
      <c r="X45" s="167" t="str">
        <f t="shared" ca="1" si="16"/>
        <v/>
      </c>
      <c r="Z45" s="16">
        <f ca="1">IF(C45=" "," ",IF(OR(TODAY()&lt;C45,Stammdaten!$C$8&gt;C45,AND(Stammdaten!$C$9&gt;0,C45&gt;Stammdaten!$C$9)),0,IF(WEEKDAY(C45)=$G$17,IF(OR($E$9="VZ",$E$9="Schicht"),$AH$17/24,IF($D$15&lt;&gt;"x",$AH$17/24,$G$15)),IF(WEEKDAY(C45)=$H$17,IF(OR($E$9="VZ",$E$9="Schicht"),$AH$17/24,IF($D$15&lt;&gt;"x",$AH$17/24,$H$15)),IF(WEEKDAY(C45)=$I$17,IF(OR($E$9="VZ",$E$9="Schicht"),$AH$17/24,IF($D$15&lt;&gt;"x",$AH$17/24,$I$15)),IF(WEEKDAY(C45)=$K$17,IF(OR($E$9="VZ",$E$9="Schicht"),$AH$17/24,IF($D$15&lt;&gt;"x",$AH$17/24,$K$15)),IF(WEEKDAY(C45)=$L$17,IF(OR($E$9="VZ",$E$9="Schicht"),$AH$17/24,IF($D$15&lt;&gt;"x",$AH$17/24,$L$15)),TIMEVALUE("0:00"))))))))</f>
        <v>0</v>
      </c>
      <c r="AA45" s="6">
        <f t="shared" ca="1" si="5"/>
        <v>0</v>
      </c>
      <c r="AB45" s="7">
        <f t="shared" si="17"/>
        <v>0</v>
      </c>
      <c r="AC45" s="11">
        <f t="shared" si="6"/>
        <v>0</v>
      </c>
      <c r="AD45" s="8">
        <f t="shared" si="18"/>
        <v>0</v>
      </c>
      <c r="AE45" s="8">
        <f t="shared" ca="1" si="19"/>
        <v>-1887.8333333333269</v>
      </c>
      <c r="AF45" s="9">
        <f t="shared" ca="1" si="7"/>
        <v>-1887.8333333333269</v>
      </c>
      <c r="AG45" s="10">
        <f t="shared" ca="1" si="20"/>
        <v>-1887</v>
      </c>
      <c r="AH45" s="10">
        <f t="shared" ca="1" si="8"/>
        <v>-0.49999999999613465</v>
      </c>
      <c r="AI45" s="60"/>
      <c r="AJ45" s="18"/>
      <c r="AK45" s="18"/>
      <c r="AL45" s="18"/>
      <c r="AM45" s="18"/>
    </row>
    <row r="46" spans="1:39" ht="19.95" customHeight="1" x14ac:dyDescent="0.25">
      <c r="A46" s="60"/>
      <c r="B46" s="1" t="str">
        <f t="shared" si="9"/>
        <v>Do</v>
      </c>
      <c r="C46" s="2">
        <f t="shared" si="10"/>
        <v>44554</v>
      </c>
      <c r="D46" s="12"/>
      <c r="E46" s="3"/>
      <c r="F46" s="4"/>
      <c r="G46" s="151">
        <f t="shared" si="11"/>
        <v>0</v>
      </c>
      <c r="H46" s="152">
        <f t="shared" ca="1" si="0"/>
        <v>0</v>
      </c>
      <c r="I46" s="152" t="str">
        <f t="shared" ca="1" si="1"/>
        <v xml:space="preserve"> </v>
      </c>
      <c r="J46" s="153" t="str">
        <f t="shared" ca="1" si="2"/>
        <v xml:space="preserve">  </v>
      </c>
      <c r="K46" s="4"/>
      <c r="L46" s="5"/>
      <c r="M46" s="5"/>
      <c r="N46" s="5"/>
      <c r="O46" s="5"/>
      <c r="P46" s="5"/>
      <c r="Q46" s="158" t="str">
        <f t="shared" si="3"/>
        <v/>
      </c>
      <c r="R46" s="159" t="str">
        <f t="shared" si="4"/>
        <v/>
      </c>
      <c r="S46" s="13"/>
      <c r="T46" s="149" t="str">
        <f t="shared" si="12"/>
        <v/>
      </c>
      <c r="U46" s="164" t="str">
        <f t="shared" ca="1" si="13"/>
        <v/>
      </c>
      <c r="V46" s="165" t="str">
        <f t="shared" ca="1" si="14"/>
        <v/>
      </c>
      <c r="W46" s="166" t="str">
        <f t="shared" ca="1" si="15"/>
        <v/>
      </c>
      <c r="X46" s="167" t="str">
        <f t="shared" ca="1" si="16"/>
        <v/>
      </c>
      <c r="Z46" s="16">
        <f ca="1">IF(C46=" "," ",IF(OR(TODAY()&lt;C46,Stammdaten!$C$8&gt;C46,AND(Stammdaten!$C$9&gt;0,C46&gt;Stammdaten!$C$9)),0,IF(WEEKDAY(C46)=$G$17,IF(OR($E$9="VZ",$E$9="Schicht"),$AH$17/24,IF($D$15&lt;&gt;"x",$AH$17/24,$G$15)),IF(WEEKDAY(C46)=$H$17,IF(OR($E$9="VZ",$E$9="Schicht"),$AH$17/24,IF($D$15&lt;&gt;"x",$AH$17/24,$H$15)),IF(WEEKDAY(C46)=$I$17,IF(OR($E$9="VZ",$E$9="Schicht"),$AH$17/24,IF($D$15&lt;&gt;"x",$AH$17/24,$I$15)),IF(WEEKDAY(C46)=$K$17,IF(OR($E$9="VZ",$E$9="Schicht"),$AH$17/24,IF($D$15&lt;&gt;"x",$AH$17/24,$K$15)),IF(WEEKDAY(C46)=$L$17,IF(OR($E$9="VZ",$E$9="Schicht"),$AH$17/24,IF($D$15&lt;&gt;"x",$AH$17/24,$L$15)),TIMEVALUE("0:00"))))))))</f>
        <v>0</v>
      </c>
      <c r="AA46" s="6">
        <f t="shared" ca="1" si="5"/>
        <v>0</v>
      </c>
      <c r="AB46" s="7">
        <f t="shared" si="17"/>
        <v>0</v>
      </c>
      <c r="AC46" s="11">
        <f t="shared" si="6"/>
        <v>0</v>
      </c>
      <c r="AD46" s="8">
        <f t="shared" si="18"/>
        <v>0</v>
      </c>
      <c r="AE46" s="8">
        <f t="shared" ca="1" si="19"/>
        <v>-1887.8333333333269</v>
      </c>
      <c r="AF46" s="9">
        <f t="shared" ca="1" si="7"/>
        <v>-1887.8333333333269</v>
      </c>
      <c r="AG46" s="10">
        <f t="shared" ca="1" si="20"/>
        <v>-1887</v>
      </c>
      <c r="AH46" s="10">
        <f t="shared" ca="1" si="8"/>
        <v>-0.49999999999613465</v>
      </c>
      <c r="AI46" s="60"/>
      <c r="AJ46" s="18"/>
      <c r="AK46" s="18"/>
      <c r="AL46" s="18"/>
      <c r="AM46" s="18"/>
    </row>
    <row r="47" spans="1:39" ht="19.95" customHeight="1" x14ac:dyDescent="0.25">
      <c r="A47" s="60"/>
      <c r="B47" s="1" t="str">
        <f t="shared" si="9"/>
        <v>Fr</v>
      </c>
      <c r="C47" s="2">
        <f t="shared" si="10"/>
        <v>44555</v>
      </c>
      <c r="D47" s="12"/>
      <c r="E47" s="3"/>
      <c r="F47" s="4"/>
      <c r="G47" s="151">
        <f t="shared" si="11"/>
        <v>0</v>
      </c>
      <c r="H47" s="152">
        <f t="shared" ca="1" si="0"/>
        <v>0</v>
      </c>
      <c r="I47" s="152" t="str">
        <f t="shared" ca="1" si="1"/>
        <v xml:space="preserve"> </v>
      </c>
      <c r="J47" s="153" t="str">
        <f t="shared" ca="1" si="2"/>
        <v xml:space="preserve">  </v>
      </c>
      <c r="K47" s="4"/>
      <c r="L47" s="5"/>
      <c r="M47" s="5"/>
      <c r="N47" s="5"/>
      <c r="O47" s="5"/>
      <c r="P47" s="5"/>
      <c r="Q47" s="158" t="str">
        <f t="shared" si="3"/>
        <v/>
      </c>
      <c r="R47" s="159" t="str">
        <f t="shared" si="4"/>
        <v/>
      </c>
      <c r="S47" s="13"/>
      <c r="T47" s="149" t="str">
        <f t="shared" si="12"/>
        <v/>
      </c>
      <c r="U47" s="164" t="str">
        <f t="shared" ca="1" si="13"/>
        <v/>
      </c>
      <c r="V47" s="165" t="str">
        <f t="shared" ca="1" si="14"/>
        <v/>
      </c>
      <c r="W47" s="166" t="str">
        <f t="shared" ca="1" si="15"/>
        <v/>
      </c>
      <c r="X47" s="167" t="str">
        <f t="shared" ca="1" si="16"/>
        <v/>
      </c>
      <c r="Z47" s="16">
        <f ca="1">IF(C47=" "," ",IF(OR(TODAY()&lt;C47,Stammdaten!$C$8&gt;C47,AND(Stammdaten!$C$9&gt;0,C47&gt;Stammdaten!$C$9)),0,IF(WEEKDAY(C47)=$G$17,IF(OR($E$9="VZ",$E$9="Schicht"),$AH$17/24,IF($D$15&lt;&gt;"x",$AH$17/24,$G$15)),IF(WEEKDAY(C47)=$H$17,IF(OR($E$9="VZ",$E$9="Schicht"),$AH$17/24,IF($D$15&lt;&gt;"x",$AH$17/24,$H$15)),IF(WEEKDAY(C47)=$I$17,IF(OR($E$9="VZ",$E$9="Schicht"),$AH$17/24,IF($D$15&lt;&gt;"x",$AH$17/24,$I$15)),IF(WEEKDAY(C47)=$K$17,IF(OR($E$9="VZ",$E$9="Schicht"),$AH$17/24,IF($D$15&lt;&gt;"x",$AH$17/24,$K$15)),IF(WEEKDAY(C47)=$L$17,IF(OR($E$9="VZ",$E$9="Schicht"),$AH$17/24,IF($D$15&lt;&gt;"x",$AH$17/24,$L$15)),TIMEVALUE("0:00"))))))))</f>
        <v>0</v>
      </c>
      <c r="AA47" s="6">
        <f t="shared" ca="1" si="5"/>
        <v>0</v>
      </c>
      <c r="AB47" s="7">
        <f t="shared" si="17"/>
        <v>0</v>
      </c>
      <c r="AC47" s="11">
        <f t="shared" si="6"/>
        <v>0</v>
      </c>
      <c r="AD47" s="8">
        <f t="shared" si="18"/>
        <v>0</v>
      </c>
      <c r="AE47" s="8">
        <f t="shared" ca="1" si="19"/>
        <v>-1887.8333333333269</v>
      </c>
      <c r="AF47" s="9">
        <f t="shared" ca="1" si="7"/>
        <v>-1887.8333333333269</v>
      </c>
      <c r="AG47" s="10">
        <f t="shared" ca="1" si="20"/>
        <v>-1887</v>
      </c>
      <c r="AH47" s="10">
        <f t="shared" ca="1" si="8"/>
        <v>-0.49999999999613465</v>
      </c>
      <c r="AI47" s="60"/>
      <c r="AJ47" s="18"/>
      <c r="AK47" s="18"/>
      <c r="AL47" s="18"/>
      <c r="AM47" s="18"/>
    </row>
    <row r="48" spans="1:39" ht="19.95" customHeight="1" x14ac:dyDescent="0.25">
      <c r="A48" s="60"/>
      <c r="B48" s="1" t="str">
        <f t="shared" si="9"/>
        <v>Sa</v>
      </c>
      <c r="C48" s="2">
        <f t="shared" si="10"/>
        <v>44556</v>
      </c>
      <c r="D48" s="12"/>
      <c r="E48" s="3"/>
      <c r="F48" s="4"/>
      <c r="G48" s="151">
        <f t="shared" si="11"/>
        <v>0</v>
      </c>
      <c r="H48" s="152">
        <f t="shared" ca="1" si="0"/>
        <v>0</v>
      </c>
      <c r="I48" s="152" t="str">
        <f t="shared" ca="1" si="1"/>
        <v xml:space="preserve"> </v>
      </c>
      <c r="J48" s="153" t="str">
        <f t="shared" ca="1" si="2"/>
        <v xml:space="preserve">  </v>
      </c>
      <c r="K48" s="4"/>
      <c r="L48" s="5"/>
      <c r="M48" s="5"/>
      <c r="N48" s="5"/>
      <c r="O48" s="5"/>
      <c r="P48" s="5"/>
      <c r="Q48" s="158" t="str">
        <f t="shared" si="3"/>
        <v/>
      </c>
      <c r="R48" s="159" t="str">
        <f t="shared" si="4"/>
        <v/>
      </c>
      <c r="S48" s="13"/>
      <c r="T48" s="149" t="str">
        <f t="shared" si="12"/>
        <v/>
      </c>
      <c r="U48" s="164" t="str">
        <f t="shared" ca="1" si="13"/>
        <v/>
      </c>
      <c r="V48" s="165" t="str">
        <f t="shared" ca="1" si="14"/>
        <v/>
      </c>
      <c r="W48" s="166" t="str">
        <f t="shared" ca="1" si="15"/>
        <v/>
      </c>
      <c r="X48" s="167" t="str">
        <f t="shared" ca="1" si="16"/>
        <v/>
      </c>
      <c r="Z48" s="16">
        <f ca="1">IF(C48=" "," ",IF(OR(TODAY()&lt;C48,Stammdaten!$C$8&gt;C48,AND(Stammdaten!$C$9&gt;0,C48&gt;Stammdaten!$C$9)),0,IF(WEEKDAY(C48)=$G$17,IF(OR($E$9="VZ",$E$9="Schicht"),$AH$17/24,IF($D$15&lt;&gt;"x",$AH$17/24,$G$15)),IF(WEEKDAY(C48)=$H$17,IF(OR($E$9="VZ",$E$9="Schicht"),$AH$17/24,IF($D$15&lt;&gt;"x",$AH$17/24,$H$15)),IF(WEEKDAY(C48)=$I$17,IF(OR($E$9="VZ",$E$9="Schicht"),$AH$17/24,IF($D$15&lt;&gt;"x",$AH$17/24,$I$15)),IF(WEEKDAY(C48)=$K$17,IF(OR($E$9="VZ",$E$9="Schicht"),$AH$17/24,IF($D$15&lt;&gt;"x",$AH$17/24,$K$15)),IF(WEEKDAY(C48)=$L$17,IF(OR($E$9="VZ",$E$9="Schicht"),$AH$17/24,IF($D$15&lt;&gt;"x",$AH$17/24,$L$15)),TIMEVALUE("0:00"))))))))</f>
        <v>0</v>
      </c>
      <c r="AA48" s="6">
        <f t="shared" ca="1" si="5"/>
        <v>0</v>
      </c>
      <c r="AB48" s="7">
        <f t="shared" si="17"/>
        <v>0</v>
      </c>
      <c r="AC48" s="11">
        <f t="shared" si="6"/>
        <v>0</v>
      </c>
      <c r="AD48" s="8">
        <f t="shared" si="18"/>
        <v>0</v>
      </c>
      <c r="AE48" s="8">
        <f t="shared" ca="1" si="19"/>
        <v>-1887.8333333333269</v>
      </c>
      <c r="AF48" s="9">
        <f t="shared" ca="1" si="7"/>
        <v>-1887.8333333333269</v>
      </c>
      <c r="AG48" s="10">
        <f t="shared" ca="1" si="20"/>
        <v>-1887</v>
      </c>
      <c r="AH48" s="10">
        <f t="shared" ca="1" si="8"/>
        <v>-0.49999999999613465</v>
      </c>
      <c r="AI48" s="60"/>
      <c r="AJ48" s="18"/>
      <c r="AK48" s="18"/>
      <c r="AL48" s="18"/>
      <c r="AM48" s="18"/>
    </row>
    <row r="49" spans="1:39" ht="19.95" customHeight="1" x14ac:dyDescent="0.25">
      <c r="A49" s="60"/>
      <c r="B49" s="1" t="str">
        <f t="shared" si="9"/>
        <v>So</v>
      </c>
      <c r="C49" s="2">
        <f t="shared" si="10"/>
        <v>44557</v>
      </c>
      <c r="D49" s="12"/>
      <c r="E49" s="3"/>
      <c r="F49" s="4"/>
      <c r="G49" s="151">
        <f t="shared" si="11"/>
        <v>0</v>
      </c>
      <c r="H49" s="152">
        <f t="shared" ca="1" si="0"/>
        <v>0</v>
      </c>
      <c r="I49" s="152" t="str">
        <f t="shared" ca="1" si="1"/>
        <v xml:space="preserve"> </v>
      </c>
      <c r="J49" s="153" t="str">
        <f t="shared" ca="1" si="2"/>
        <v xml:space="preserve">  </v>
      </c>
      <c r="K49" s="4"/>
      <c r="L49" s="5"/>
      <c r="M49" s="5"/>
      <c r="N49" s="5"/>
      <c r="O49" s="5"/>
      <c r="P49" s="5"/>
      <c r="Q49" s="158" t="str">
        <f t="shared" si="3"/>
        <v/>
      </c>
      <c r="R49" s="159" t="str">
        <f t="shared" si="4"/>
        <v/>
      </c>
      <c r="S49" s="13"/>
      <c r="T49" s="149" t="str">
        <f t="shared" si="12"/>
        <v/>
      </c>
      <c r="U49" s="164" t="str">
        <f t="shared" ca="1" si="13"/>
        <v/>
      </c>
      <c r="V49" s="165" t="str">
        <f t="shared" ca="1" si="14"/>
        <v/>
      </c>
      <c r="W49" s="166" t="str">
        <f t="shared" ca="1" si="15"/>
        <v/>
      </c>
      <c r="X49" s="167" t="str">
        <f t="shared" ca="1" si="16"/>
        <v/>
      </c>
      <c r="Z49" s="16">
        <f ca="1">IF(C49=" "," ",IF(OR(TODAY()&lt;C49,Stammdaten!$C$8&gt;C49,AND(Stammdaten!$C$9&gt;0,C49&gt;Stammdaten!$C$9)),0,IF(WEEKDAY(C49)=$G$17,IF(OR($E$9="VZ",$E$9="Schicht"),$AH$17/24,IF($D$15&lt;&gt;"x",$AH$17/24,$G$15)),IF(WEEKDAY(C49)=$H$17,IF(OR($E$9="VZ",$E$9="Schicht"),$AH$17/24,IF($D$15&lt;&gt;"x",$AH$17/24,$H$15)),IF(WEEKDAY(C49)=$I$17,IF(OR($E$9="VZ",$E$9="Schicht"),$AH$17/24,IF($D$15&lt;&gt;"x",$AH$17/24,$I$15)),IF(WEEKDAY(C49)=$K$17,IF(OR($E$9="VZ",$E$9="Schicht"),$AH$17/24,IF($D$15&lt;&gt;"x",$AH$17/24,$K$15)),IF(WEEKDAY(C49)=$L$17,IF(OR($E$9="VZ",$E$9="Schicht"),$AH$17/24,IF($D$15&lt;&gt;"x",$AH$17/24,$L$15)),TIMEVALUE("0:00"))))))))</f>
        <v>0</v>
      </c>
      <c r="AA49" s="6">
        <f t="shared" ca="1" si="5"/>
        <v>0</v>
      </c>
      <c r="AB49" s="7">
        <f t="shared" si="17"/>
        <v>0</v>
      </c>
      <c r="AC49" s="11">
        <f t="shared" si="6"/>
        <v>0</v>
      </c>
      <c r="AD49" s="8">
        <f t="shared" si="18"/>
        <v>0</v>
      </c>
      <c r="AE49" s="8">
        <f t="shared" ca="1" si="19"/>
        <v>-1887.8333333333269</v>
      </c>
      <c r="AF49" s="9">
        <f t="shared" ca="1" si="7"/>
        <v>-1887.8333333333269</v>
      </c>
      <c r="AG49" s="10">
        <f t="shared" ca="1" si="20"/>
        <v>-1887</v>
      </c>
      <c r="AH49" s="10">
        <f t="shared" ca="1" si="8"/>
        <v>-0.49999999999613465</v>
      </c>
      <c r="AI49" s="60"/>
      <c r="AJ49" s="18"/>
      <c r="AK49" s="18"/>
      <c r="AL49" s="18"/>
      <c r="AM49" s="18"/>
    </row>
    <row r="50" spans="1:39" ht="19.95" customHeight="1" x14ac:dyDescent="0.25">
      <c r="A50" s="60"/>
      <c r="B50" s="1" t="str">
        <f t="shared" si="9"/>
        <v>Mo</v>
      </c>
      <c r="C50" s="2">
        <f t="shared" si="10"/>
        <v>44558</v>
      </c>
      <c r="D50" s="12"/>
      <c r="E50" s="3"/>
      <c r="F50" s="4"/>
      <c r="G50" s="151">
        <f t="shared" si="11"/>
        <v>0</v>
      </c>
      <c r="H50" s="152">
        <f t="shared" ca="1" si="0"/>
        <v>0</v>
      </c>
      <c r="I50" s="152" t="str">
        <f ca="1">IF(C50=" ","",IF(G50=H50," ",IF(G50&gt;H50,"+","-")))</f>
        <v xml:space="preserve"> </v>
      </c>
      <c r="J50" s="153" t="str">
        <f ca="1">IF(C50=" ","",IF(H50=G50,"  ",IF(H50&gt;G50,(H50-G50),(G50-H50))))</f>
        <v xml:space="preserve">  </v>
      </c>
      <c r="K50" s="4"/>
      <c r="L50" s="5"/>
      <c r="M50" s="5"/>
      <c r="N50" s="5"/>
      <c r="O50" s="5"/>
      <c r="P50" s="5"/>
      <c r="Q50" s="158" t="str">
        <f t="shared" si="3"/>
        <v/>
      </c>
      <c r="R50" s="159" t="str">
        <f t="shared" si="4"/>
        <v/>
      </c>
      <c r="S50" s="13"/>
      <c r="T50" s="149" t="str">
        <f t="shared" si="12"/>
        <v/>
      </c>
      <c r="U50" s="164" t="str">
        <f t="shared" ca="1" si="13"/>
        <v/>
      </c>
      <c r="V50" s="165" t="str">
        <f t="shared" ca="1" si="14"/>
        <v/>
      </c>
      <c r="W50" s="166" t="str">
        <f t="shared" ca="1" si="15"/>
        <v/>
      </c>
      <c r="X50" s="167" t="str">
        <f t="shared" ca="1" si="16"/>
        <v/>
      </c>
      <c r="Z50" s="16">
        <f ca="1">IF(C50=" "," ",IF(OR(TODAY()&lt;C50,Stammdaten!$C$8&gt;C50,AND(Stammdaten!$C$9&gt;0,C50&gt;Stammdaten!$C$9)),0,IF(WEEKDAY(C50)=$G$17,IF(OR($E$9="VZ",$E$9="Schicht"),$AH$17/24,IF($D$15&lt;&gt;"x",$AH$17/24,$G$15)),IF(WEEKDAY(C50)=$H$17,IF(OR($E$9="VZ",$E$9="Schicht"),$AH$17/24,IF($D$15&lt;&gt;"x",$AH$17/24,$H$15)),IF(WEEKDAY(C50)=$I$17,IF(OR($E$9="VZ",$E$9="Schicht"),$AH$17/24,IF($D$15&lt;&gt;"x",$AH$17/24,$I$15)),IF(WEEKDAY(C50)=$K$17,IF(OR($E$9="VZ",$E$9="Schicht"),$AH$17/24,IF($D$15&lt;&gt;"x",$AH$17/24,$K$15)),IF(WEEKDAY(C50)=$L$17,IF(OR($E$9="VZ",$E$9="Schicht"),$AH$17/24,IF($D$15&lt;&gt;"x",$AH$17/24,$L$15)),TIMEVALUE("0:00"))))))))</f>
        <v>0</v>
      </c>
      <c r="AA50" s="6">
        <f t="shared" ca="1" si="5"/>
        <v>0</v>
      </c>
      <c r="AB50" s="7">
        <f t="shared" si="17"/>
        <v>0</v>
      </c>
      <c r="AC50" s="11">
        <f t="shared" si="6"/>
        <v>0</v>
      </c>
      <c r="AD50" s="8">
        <f t="shared" si="18"/>
        <v>0</v>
      </c>
      <c r="AE50" s="8">
        <f t="shared" ca="1" si="19"/>
        <v>-1887.8333333333269</v>
      </c>
      <c r="AF50" s="9">
        <f t="shared" ca="1" si="7"/>
        <v>-1887.8333333333269</v>
      </c>
      <c r="AG50" s="10">
        <f t="shared" ca="1" si="20"/>
        <v>-1887</v>
      </c>
      <c r="AH50" s="10">
        <f t="shared" ca="1" si="8"/>
        <v>-0.49999999999613465</v>
      </c>
      <c r="AI50" s="60"/>
      <c r="AJ50" s="18"/>
      <c r="AK50" s="18"/>
      <c r="AL50" s="18"/>
      <c r="AM50" s="18"/>
    </row>
    <row r="51" spans="1:39" ht="19.95" customHeight="1" x14ac:dyDescent="0.25">
      <c r="A51" s="60"/>
      <c r="B51" s="1" t="str">
        <f t="shared" si="9"/>
        <v>Di</v>
      </c>
      <c r="C51" s="2">
        <f t="shared" si="10"/>
        <v>44559</v>
      </c>
      <c r="D51" s="12"/>
      <c r="E51" s="3"/>
      <c r="F51" s="4"/>
      <c r="G51" s="151">
        <f t="shared" si="11"/>
        <v>0</v>
      </c>
      <c r="H51" s="152">
        <f t="shared" ca="1" si="0"/>
        <v>0</v>
      </c>
      <c r="I51" s="152" t="str">
        <f ca="1">IF(C51=" ","",IF(G51=H51," ",IF(G51&gt;H51,"+","-")))</f>
        <v xml:space="preserve"> </v>
      </c>
      <c r="J51" s="153" t="str">
        <f ca="1">IF(C51=" ","",IF(H51=G51,"  ",IF(H51&gt;G51,(H51-G51),(G51-H51))))</f>
        <v xml:space="preserve">  </v>
      </c>
      <c r="K51" s="4"/>
      <c r="L51" s="5"/>
      <c r="M51" s="5"/>
      <c r="N51" s="5"/>
      <c r="O51" s="5"/>
      <c r="P51" s="5"/>
      <c r="Q51" s="158" t="str">
        <f t="shared" si="3"/>
        <v/>
      </c>
      <c r="R51" s="159" t="str">
        <f t="shared" si="4"/>
        <v/>
      </c>
      <c r="S51" s="13"/>
      <c r="T51" s="149" t="str">
        <f t="shared" si="12"/>
        <v/>
      </c>
      <c r="U51" s="164" t="str">
        <f t="shared" ca="1" si="13"/>
        <v/>
      </c>
      <c r="V51" s="165" t="str">
        <f t="shared" ca="1" si="14"/>
        <v/>
      </c>
      <c r="W51" s="166" t="str">
        <f t="shared" ca="1" si="15"/>
        <v/>
      </c>
      <c r="X51" s="167" t="str">
        <f t="shared" ca="1" si="16"/>
        <v/>
      </c>
      <c r="Z51" s="16">
        <f ca="1">IF(C51=" "," ",IF(OR(TODAY()&lt;C51,Stammdaten!$C$8&gt;C51,AND(Stammdaten!$C$9&gt;0,C51&gt;Stammdaten!$C$9)),0,IF(WEEKDAY(C51)=$G$17,IF(OR($E$9="VZ",$E$9="Schicht"),$AH$17/24,IF($D$15&lt;&gt;"x",$AH$17/24,$G$15)),IF(WEEKDAY(C51)=$H$17,IF(OR($E$9="VZ",$E$9="Schicht"),$AH$17/24,IF($D$15&lt;&gt;"x",$AH$17/24,$H$15)),IF(WEEKDAY(C51)=$I$17,IF(OR($E$9="VZ",$E$9="Schicht"),$AH$17/24,IF($D$15&lt;&gt;"x",$AH$17/24,$I$15)),IF(WEEKDAY(C51)=$K$17,IF(OR($E$9="VZ",$E$9="Schicht"),$AH$17/24,IF($D$15&lt;&gt;"x",$AH$17/24,$K$15)),IF(WEEKDAY(C51)=$L$17,IF(OR($E$9="VZ",$E$9="Schicht"),$AH$17/24,IF($D$15&lt;&gt;"x",$AH$17/24,$L$15)),TIMEVALUE("0:00"))))))))</f>
        <v>0</v>
      </c>
      <c r="AA51" s="6">
        <f t="shared" ca="1" si="5"/>
        <v>0</v>
      </c>
      <c r="AB51" s="7">
        <f t="shared" si="17"/>
        <v>0</v>
      </c>
      <c r="AC51" s="11">
        <f t="shared" si="6"/>
        <v>0</v>
      </c>
      <c r="AD51" s="8">
        <f t="shared" si="18"/>
        <v>0</v>
      </c>
      <c r="AE51" s="8">
        <f t="shared" ca="1" si="19"/>
        <v>-1887.8333333333269</v>
      </c>
      <c r="AF51" s="9">
        <f t="shared" ca="1" si="7"/>
        <v>-1887.8333333333269</v>
      </c>
      <c r="AG51" s="10">
        <f t="shared" ca="1" si="20"/>
        <v>-1887</v>
      </c>
      <c r="AH51" s="10">
        <f t="shared" ca="1" si="8"/>
        <v>-0.49999999999613465</v>
      </c>
      <c r="AI51" s="60"/>
      <c r="AJ51" s="18"/>
      <c r="AK51" s="18"/>
      <c r="AL51" s="18"/>
      <c r="AM51" s="18"/>
    </row>
    <row r="52" spans="1:39" ht="19.95" customHeight="1" x14ac:dyDescent="0.25">
      <c r="A52" s="60"/>
      <c r="B52" s="66" t="str">
        <f t="shared" si="9"/>
        <v>Mi</v>
      </c>
      <c r="C52" s="67">
        <f t="shared" si="10"/>
        <v>44560</v>
      </c>
      <c r="D52" s="12"/>
      <c r="E52" s="68"/>
      <c r="F52" s="69"/>
      <c r="G52" s="151">
        <f t="shared" si="11"/>
        <v>0</v>
      </c>
      <c r="H52" s="152">
        <f t="shared" ca="1" si="0"/>
        <v>0</v>
      </c>
      <c r="I52" s="154" t="str">
        <f ca="1">IF(C52=" ","",IF(G52=H52," ",IF(G52&gt;H52,"+","-")))</f>
        <v xml:space="preserve"> </v>
      </c>
      <c r="J52" s="155" t="str">
        <f ca="1">IF(C52=" ","",IF(H52=G52,"  ",IF(H52&gt;G52,(H52-G52),(G52-H52))))</f>
        <v xml:space="preserve">  </v>
      </c>
      <c r="K52" s="69"/>
      <c r="L52" s="39"/>
      <c r="M52" s="70"/>
      <c r="N52" s="70"/>
      <c r="O52" s="70"/>
      <c r="P52" s="70"/>
      <c r="Q52" s="162" t="str">
        <f t="shared" si="3"/>
        <v/>
      </c>
      <c r="R52" s="163" t="str">
        <f t="shared" si="4"/>
        <v/>
      </c>
      <c r="S52" s="71"/>
      <c r="T52" s="149" t="str">
        <f t="shared" si="12"/>
        <v/>
      </c>
      <c r="U52" s="164" t="str">
        <f t="shared" ca="1" si="13"/>
        <v/>
      </c>
      <c r="V52" s="165" t="str">
        <f t="shared" ca="1" si="14"/>
        <v/>
      </c>
      <c r="W52" s="166" t="str">
        <f t="shared" ca="1" si="15"/>
        <v/>
      </c>
      <c r="X52" s="167" t="str">
        <f t="shared" ca="1" si="16"/>
        <v/>
      </c>
      <c r="Z52" s="16">
        <f ca="1">IF(C52=" "," ",IF(OR(TODAY()&lt;C52,Stammdaten!$C$8&gt;C52,AND(Stammdaten!$C$9&gt;0,C52&gt;Stammdaten!$C$9)),0,IF(WEEKDAY(C52)=$G$17,IF(OR($E$9="VZ",$E$9="Schicht"),$AH$17/24,IF($D$15&lt;&gt;"x",$AH$17/24,$G$15)),IF(WEEKDAY(C52)=$H$17,IF(OR($E$9="VZ",$E$9="Schicht"),$AH$17/24,IF($D$15&lt;&gt;"x",$AH$17/24,$H$15)),IF(WEEKDAY(C52)=$I$17,IF(OR($E$9="VZ",$E$9="Schicht"),$AH$17/24,IF($D$15&lt;&gt;"x",$AH$17/24,$I$15)),IF(WEEKDAY(C52)=$K$17,IF(OR($E$9="VZ",$E$9="Schicht"),$AH$17/24,IF($D$15&lt;&gt;"x",$AH$17/24,$K$15)),IF(WEEKDAY(C52)=$L$17,IF(OR($E$9="VZ",$E$9="Schicht"),$AH$17/24,IF($D$15&lt;&gt;"x",$AH$17/24,$L$15)),TIMEVALUE("0:00"))))))))</f>
        <v>0</v>
      </c>
      <c r="AA52" s="6">
        <f t="shared" ca="1" si="5"/>
        <v>0</v>
      </c>
      <c r="AB52" s="7">
        <f t="shared" si="17"/>
        <v>0</v>
      </c>
      <c r="AC52" s="11">
        <f t="shared" si="6"/>
        <v>0</v>
      </c>
      <c r="AD52" s="8">
        <f t="shared" si="18"/>
        <v>0</v>
      </c>
      <c r="AE52" s="8">
        <f t="shared" ca="1" si="19"/>
        <v>-1887.8333333333269</v>
      </c>
      <c r="AF52" s="9">
        <f t="shared" ca="1" si="7"/>
        <v>-1887.8333333333269</v>
      </c>
      <c r="AG52" s="10">
        <f t="shared" ca="1" si="20"/>
        <v>-1887</v>
      </c>
      <c r="AH52" s="10">
        <f t="shared" ca="1" si="8"/>
        <v>-0.49999999999613465</v>
      </c>
      <c r="AI52" s="60"/>
      <c r="AJ52" s="18"/>
      <c r="AK52" s="18"/>
      <c r="AL52" s="18"/>
      <c r="AM52" s="18"/>
    </row>
    <row r="53" spans="1:39" x14ac:dyDescent="0.25">
      <c r="A53" s="45"/>
      <c r="B53" s="131"/>
      <c r="C53" s="87"/>
      <c r="D53" s="87"/>
      <c r="E53" s="61"/>
      <c r="F53" s="87"/>
      <c r="G53" s="87"/>
      <c r="H53" s="87"/>
      <c r="I53" s="87"/>
      <c r="J53" s="62"/>
      <c r="K53" s="87"/>
      <c r="L53" s="87"/>
      <c r="M53" s="87"/>
      <c r="N53" s="87"/>
      <c r="O53" s="87"/>
      <c r="P53" s="87"/>
      <c r="Q53" s="87"/>
      <c r="R53" s="87"/>
      <c r="S53" s="63"/>
      <c r="T53" s="63"/>
      <c r="U53" s="64"/>
      <c r="V53" s="65" t="s">
        <v>3</v>
      </c>
      <c r="W53" s="64"/>
      <c r="X53" s="125" t="s">
        <v>4</v>
      </c>
      <c r="Y53" s="126"/>
      <c r="Z53" s="175"/>
      <c r="AA53" s="175"/>
      <c r="AB53" s="175"/>
      <c r="AC53" s="175"/>
      <c r="AD53" s="45"/>
      <c r="AE53" s="45"/>
      <c r="AF53" s="45"/>
      <c r="AG53" s="45"/>
      <c r="AH53" s="45"/>
      <c r="AI53" s="45"/>
      <c r="AJ53" s="18"/>
      <c r="AK53" s="18"/>
      <c r="AL53" s="18"/>
      <c r="AM53" s="18"/>
    </row>
    <row r="54" spans="1:39" ht="15.6" x14ac:dyDescent="0.25">
      <c r="A54" s="45"/>
      <c r="B54" s="273" t="s">
        <v>49</v>
      </c>
      <c r="C54" s="274"/>
      <c r="D54" s="275"/>
      <c r="E54" s="53"/>
      <c r="F54" s="86"/>
      <c r="G54" s="86"/>
      <c r="H54" s="86"/>
      <c r="I54" s="86"/>
      <c r="J54" s="54"/>
      <c r="K54" s="86"/>
      <c r="L54" s="86"/>
      <c r="M54" s="86"/>
      <c r="N54" s="86"/>
      <c r="O54" s="86"/>
      <c r="P54" s="86"/>
      <c r="Q54" s="86"/>
      <c r="R54" s="86"/>
      <c r="S54" s="44" t="s">
        <v>118</v>
      </c>
      <c r="T54" s="44"/>
      <c r="U54" s="58"/>
      <c r="V54" s="108"/>
      <c r="W54" s="59" t="s">
        <v>6</v>
      </c>
      <c r="X54" s="109"/>
      <c r="Z54" s="175"/>
      <c r="AA54" s="175"/>
      <c r="AB54" s="175"/>
      <c r="AC54" s="175"/>
      <c r="AD54" s="45"/>
      <c r="AE54" s="45"/>
      <c r="AF54" s="45"/>
      <c r="AG54" s="45"/>
      <c r="AH54" s="45"/>
      <c r="AI54" s="45"/>
      <c r="AJ54" s="18"/>
      <c r="AK54" s="18"/>
      <c r="AL54" s="18"/>
      <c r="AM54" s="18"/>
    </row>
    <row r="55" spans="1:39" x14ac:dyDescent="0.25">
      <c r="A55" s="45"/>
      <c r="B55" s="72" t="s">
        <v>19</v>
      </c>
      <c r="C55" s="72"/>
      <c r="D55" s="72">
        <f>COUNTIF($D$22:$D$52,"K")</f>
        <v>0</v>
      </c>
      <c r="E55" s="31"/>
      <c r="F55" s="45"/>
      <c r="G55" s="45"/>
      <c r="H55" s="45"/>
      <c r="I55" s="45"/>
      <c r="J55" s="45"/>
      <c r="K55" s="45"/>
      <c r="L55" s="45"/>
      <c r="M55" s="45"/>
      <c r="N55" s="45"/>
      <c r="O55" s="45"/>
      <c r="P55" s="45"/>
      <c r="Q55" s="45"/>
      <c r="R55" s="45"/>
      <c r="S55" s="44" t="s">
        <v>16</v>
      </c>
      <c r="T55" s="44"/>
      <c r="U55" s="58" t="str">
        <f ca="1">IF(AF52&lt;0,"-","+")</f>
        <v>-</v>
      </c>
      <c r="V55" s="56">
        <f ca="1">IF((AG52+V54)&lt;0,(AG52+V54)*-1,(AG52+V54))</f>
        <v>1887</v>
      </c>
      <c r="W55" s="59" t="s">
        <v>6</v>
      </c>
      <c r="X55" s="57">
        <f ca="1">IF((AH52+X54)&lt;0,((AH52*100+X54)*(-1)),(AH52*100+X54))</f>
        <v>49.999999999613465</v>
      </c>
      <c r="Z55" s="45"/>
      <c r="AA55" s="45"/>
      <c r="AB55" s="45"/>
      <c r="AC55" s="45"/>
      <c r="AD55" s="45"/>
      <c r="AE55" s="45"/>
      <c r="AF55" s="45"/>
      <c r="AG55" s="45"/>
      <c r="AH55" s="45"/>
      <c r="AI55" s="45"/>
      <c r="AJ55" s="18"/>
      <c r="AK55" s="18"/>
      <c r="AL55" s="18"/>
      <c r="AM55" s="18"/>
    </row>
    <row r="56" spans="1:39" ht="13.2" customHeight="1" x14ac:dyDescent="0.25">
      <c r="A56" s="45"/>
      <c r="B56" s="72" t="s">
        <v>20</v>
      </c>
      <c r="C56" s="72"/>
      <c r="D56" s="72">
        <f>COUNTIF($D$22:$D$52,"U")</f>
        <v>0</v>
      </c>
      <c r="E56" s="31"/>
      <c r="F56" s="45"/>
      <c r="G56" s="45"/>
      <c r="H56" s="45"/>
      <c r="I56" s="45"/>
      <c r="J56" s="45"/>
      <c r="K56" s="45"/>
      <c r="L56" s="45"/>
      <c r="M56" s="45"/>
      <c r="N56" s="45"/>
      <c r="O56" s="45"/>
      <c r="P56" s="45"/>
      <c r="Q56" s="45"/>
      <c r="R56" s="45"/>
      <c r="S56" s="252"/>
      <c r="T56" s="253"/>
      <c r="U56" s="253"/>
      <c r="V56" s="253"/>
      <c r="W56" s="253"/>
      <c r="X56" s="253"/>
      <c r="Z56" s="45"/>
      <c r="AA56" s="45"/>
      <c r="AB56" s="45"/>
      <c r="AC56" s="45"/>
      <c r="AD56" s="45"/>
      <c r="AE56" s="45"/>
      <c r="AF56" s="45"/>
      <c r="AG56" s="45"/>
      <c r="AH56" s="45"/>
      <c r="AI56" s="45"/>
      <c r="AJ56" s="18"/>
      <c r="AK56" s="18"/>
      <c r="AL56" s="18"/>
      <c r="AM56" s="18"/>
    </row>
    <row r="57" spans="1:39" ht="13.2" customHeight="1" x14ac:dyDescent="0.25">
      <c r="A57" s="45"/>
      <c r="B57" s="45"/>
      <c r="C57" s="45"/>
      <c r="D57" s="45"/>
      <c r="E57" s="31"/>
      <c r="F57" s="45"/>
      <c r="G57" s="45"/>
      <c r="H57" s="45"/>
      <c r="I57" s="45"/>
      <c r="J57" s="45"/>
      <c r="K57" s="45"/>
      <c r="L57" s="45"/>
      <c r="M57" s="45"/>
      <c r="N57" s="45"/>
      <c r="O57" s="45"/>
      <c r="P57" s="45"/>
      <c r="Q57" s="45"/>
      <c r="R57" s="45"/>
      <c r="S57" s="55"/>
      <c r="T57" s="55"/>
      <c r="U57" s="45"/>
      <c r="V57" s="94"/>
      <c r="W57" s="45"/>
      <c r="X57" s="127"/>
      <c r="Z57" s="45"/>
      <c r="AA57" s="45"/>
      <c r="AB57" s="45"/>
      <c r="AC57" s="45"/>
      <c r="AD57" s="45"/>
      <c r="AE57" s="45"/>
      <c r="AF57" s="45"/>
      <c r="AG57" s="45"/>
      <c r="AH57" s="45"/>
      <c r="AI57" s="45"/>
      <c r="AJ57" s="18"/>
      <c r="AK57" s="18"/>
      <c r="AL57" s="18"/>
      <c r="AM57" s="18"/>
    </row>
    <row r="58" spans="1:39" x14ac:dyDescent="0.25">
      <c r="A58" s="45"/>
      <c r="B58" s="259" t="str">
        <f ca="1">IF($E$9="TZ",IF($V$55&gt;$AA$14*24,"Hinweis: Zeitkontenspanne überschritten. Bitte Rücksprache mit Vorgesetzter/Vorgesetztem halten.",""),IF($V$55&gt;40,"Hinweis: Zeitkontenspanne überschritten. Bitte Rücksprache mit Vorgesetzter/Vorgesetztem halten.",""))</f>
        <v>Hinweis: Zeitkontenspanne überschritten. Bitte Rücksprache mit Vorgesetzter/Vorgesetztem halten.</v>
      </c>
      <c r="C58" s="259"/>
      <c r="D58" s="259"/>
      <c r="E58" s="259"/>
      <c r="F58" s="259"/>
      <c r="G58" s="259"/>
      <c r="H58" s="259"/>
      <c r="I58" s="259"/>
      <c r="J58" s="259"/>
      <c r="K58" s="259"/>
      <c r="L58" s="259"/>
      <c r="M58" s="259"/>
      <c r="N58" s="259"/>
      <c r="O58" s="259"/>
      <c r="P58" s="259"/>
      <c r="Q58" s="259"/>
      <c r="R58" s="259"/>
      <c r="S58" s="259"/>
      <c r="T58" s="259"/>
      <c r="U58" s="259"/>
      <c r="V58" s="259"/>
      <c r="W58" s="259"/>
      <c r="X58" s="259"/>
      <c r="Z58" s="45"/>
      <c r="AA58" s="45"/>
      <c r="AB58" s="45"/>
      <c r="AC58" s="45"/>
      <c r="AD58" s="45"/>
      <c r="AE58" s="45"/>
      <c r="AF58" s="45"/>
      <c r="AG58" s="45"/>
      <c r="AH58" s="45"/>
      <c r="AI58" s="45"/>
      <c r="AJ58" s="18"/>
      <c r="AK58" s="18"/>
      <c r="AL58" s="18"/>
      <c r="AM58" s="18"/>
    </row>
    <row r="59" spans="1:39" x14ac:dyDescent="0.25">
      <c r="A59" s="45"/>
      <c r="B59" s="171"/>
      <c r="C59" s="171"/>
      <c r="D59" s="171"/>
      <c r="E59" s="171"/>
      <c r="F59" s="171"/>
      <c r="G59" s="171"/>
      <c r="H59" s="171"/>
      <c r="I59" s="171"/>
      <c r="J59" s="171"/>
      <c r="K59" s="171"/>
      <c r="L59" s="171"/>
      <c r="M59" s="171"/>
      <c r="N59" s="171"/>
      <c r="O59" s="171"/>
      <c r="P59" s="171"/>
      <c r="Q59" s="250"/>
      <c r="R59" s="250"/>
      <c r="S59" s="250"/>
      <c r="T59" s="250"/>
      <c r="U59" s="250"/>
      <c r="V59" s="250"/>
      <c r="W59" s="250"/>
      <c r="X59" s="171"/>
      <c r="Z59" s="45"/>
      <c r="AA59" s="45"/>
      <c r="AB59" s="45"/>
      <c r="AC59" s="45"/>
      <c r="AD59" s="45"/>
      <c r="AE59" s="45"/>
      <c r="AF59" s="45"/>
      <c r="AG59" s="45"/>
      <c r="AH59" s="45"/>
      <c r="AI59" s="45"/>
      <c r="AJ59" s="18"/>
      <c r="AK59" s="18"/>
      <c r="AL59" s="18"/>
      <c r="AM59" s="18"/>
    </row>
    <row r="60" spans="1:39" x14ac:dyDescent="0.25">
      <c r="A60" s="45"/>
      <c r="B60" s="171"/>
      <c r="C60" s="60"/>
      <c r="D60" s="60"/>
      <c r="E60" s="60"/>
      <c r="F60" s="60"/>
      <c r="G60" s="60"/>
      <c r="H60" s="60"/>
      <c r="I60" s="171"/>
      <c r="J60" s="171"/>
      <c r="K60" s="171"/>
      <c r="L60" s="171"/>
      <c r="M60" s="171"/>
      <c r="N60" s="171"/>
      <c r="O60" s="128"/>
      <c r="P60" s="128"/>
      <c r="Q60" s="250"/>
      <c r="R60" s="250"/>
      <c r="S60" s="250"/>
      <c r="T60" s="250"/>
      <c r="U60" s="250"/>
      <c r="V60" s="250"/>
      <c r="W60" s="250"/>
      <c r="X60" s="171"/>
      <c r="Z60" s="45"/>
      <c r="AA60" s="45"/>
      <c r="AB60" s="45"/>
      <c r="AC60" s="45"/>
      <c r="AD60" s="45"/>
      <c r="AE60" s="45"/>
      <c r="AF60" s="45"/>
      <c r="AG60" s="45"/>
      <c r="AH60" s="45"/>
      <c r="AI60" s="45"/>
      <c r="AJ60" s="18"/>
      <c r="AK60" s="18"/>
      <c r="AL60" s="18"/>
      <c r="AM60" s="18"/>
    </row>
    <row r="61" spans="1:39" x14ac:dyDescent="0.25">
      <c r="A61" s="45"/>
      <c r="B61" s="171"/>
      <c r="C61" s="247"/>
      <c r="D61" s="247"/>
      <c r="E61" s="247"/>
      <c r="F61" s="247"/>
      <c r="G61" s="247"/>
      <c r="H61" s="247"/>
      <c r="I61" s="171"/>
      <c r="J61" s="171"/>
      <c r="K61" s="171"/>
      <c r="L61" s="171"/>
      <c r="M61" s="171"/>
      <c r="N61" s="171"/>
      <c r="O61" s="150" t="s">
        <v>119</v>
      </c>
      <c r="P61" s="128"/>
      <c r="Q61" s="251"/>
      <c r="R61" s="251"/>
      <c r="S61" s="251"/>
      <c r="T61" s="251"/>
      <c r="U61" s="251"/>
      <c r="V61" s="251"/>
      <c r="W61" s="251"/>
      <c r="X61" s="171"/>
      <c r="Z61" s="45"/>
      <c r="AA61" s="45"/>
      <c r="AB61" s="45"/>
      <c r="AC61" s="45"/>
      <c r="AD61" s="45"/>
      <c r="AE61" s="45"/>
      <c r="AF61" s="45"/>
      <c r="AG61" s="45"/>
      <c r="AH61" s="45"/>
      <c r="AI61" s="45"/>
      <c r="AJ61" s="18"/>
      <c r="AK61" s="18"/>
      <c r="AL61" s="18"/>
      <c r="AM61" s="18"/>
    </row>
    <row r="62" spans="1:39" x14ac:dyDescent="0.25">
      <c r="A62" s="45"/>
      <c r="B62" s="171"/>
      <c r="C62" s="247"/>
      <c r="D62" s="247"/>
      <c r="E62" s="247"/>
      <c r="F62" s="247"/>
      <c r="G62" s="247"/>
      <c r="H62" s="247"/>
      <c r="I62" s="171"/>
      <c r="J62" s="171"/>
      <c r="K62" s="171"/>
      <c r="L62" s="171"/>
      <c r="M62" s="171"/>
      <c r="N62" s="171"/>
      <c r="P62" s="60"/>
      <c r="Q62" s="246"/>
      <c r="R62" s="246"/>
      <c r="S62" s="246"/>
      <c r="T62" s="246"/>
      <c r="U62" s="246"/>
      <c r="V62" s="246"/>
      <c r="W62" s="246"/>
      <c r="X62" s="171"/>
      <c r="Z62" s="45"/>
      <c r="AA62" s="45"/>
      <c r="AB62" s="45"/>
      <c r="AC62" s="45"/>
      <c r="AD62" s="45"/>
      <c r="AE62" s="45"/>
      <c r="AF62" s="45"/>
      <c r="AG62" s="45"/>
      <c r="AH62" s="45"/>
      <c r="AI62" s="45"/>
      <c r="AJ62" s="18"/>
      <c r="AK62" s="18"/>
      <c r="AL62" s="18"/>
      <c r="AM62" s="18"/>
    </row>
    <row r="63" spans="1:39" x14ac:dyDescent="0.25">
      <c r="A63" s="45"/>
      <c r="B63" s="171"/>
      <c r="C63" s="248"/>
      <c r="D63" s="248"/>
      <c r="E63" s="248"/>
      <c r="F63" s="248"/>
      <c r="G63" s="248"/>
      <c r="H63" s="248"/>
      <c r="I63" s="171"/>
      <c r="J63" s="171"/>
      <c r="K63" s="171"/>
      <c r="L63" s="171"/>
      <c r="M63" s="171"/>
      <c r="N63" s="171"/>
      <c r="O63" s="150"/>
      <c r="P63" s="128"/>
      <c r="Q63" s="249"/>
      <c r="R63" s="249"/>
      <c r="S63" s="249"/>
      <c r="T63" s="249"/>
      <c r="U63" s="249"/>
      <c r="V63" s="249"/>
      <c r="W63" s="249"/>
      <c r="X63" s="171"/>
      <c r="Z63" s="45"/>
      <c r="AA63" s="45"/>
      <c r="AB63" s="45"/>
      <c r="AC63" s="45"/>
      <c r="AD63" s="45"/>
      <c r="AE63" s="45"/>
      <c r="AF63" s="45"/>
      <c r="AG63" s="45"/>
      <c r="AH63" s="45"/>
      <c r="AI63" s="45"/>
      <c r="AJ63" s="18"/>
      <c r="AK63" s="18"/>
      <c r="AL63" s="18"/>
      <c r="AM63" s="18"/>
    </row>
    <row r="64" spans="1:39" ht="13.2" customHeight="1" x14ac:dyDescent="0.25">
      <c r="A64" s="45"/>
      <c r="B64" s="45"/>
      <c r="C64" s="258" t="s">
        <v>114</v>
      </c>
      <c r="D64" s="258"/>
      <c r="E64" s="258"/>
      <c r="F64" s="258"/>
      <c r="G64" s="258"/>
      <c r="H64" s="258"/>
      <c r="I64" s="45"/>
      <c r="J64" s="45"/>
      <c r="K64" s="45"/>
      <c r="L64" s="45"/>
      <c r="M64" s="45"/>
      <c r="N64" s="45"/>
      <c r="O64" s="150" t="s">
        <v>23</v>
      </c>
      <c r="P64" s="128"/>
      <c r="Q64" s="248"/>
      <c r="R64" s="248"/>
      <c r="S64" s="248"/>
      <c r="T64" s="248"/>
      <c r="U64" s="248"/>
      <c r="V64" s="248"/>
      <c r="W64" s="248"/>
      <c r="X64" s="127"/>
      <c r="Z64" s="45"/>
      <c r="AA64" s="45"/>
      <c r="AB64" s="45"/>
      <c r="AC64" s="45"/>
      <c r="AD64" s="45"/>
      <c r="AE64" s="45"/>
      <c r="AF64" s="45"/>
      <c r="AG64" s="45"/>
      <c r="AH64" s="45"/>
      <c r="AI64" s="45"/>
      <c r="AJ64" s="18"/>
      <c r="AK64" s="18"/>
      <c r="AL64" s="18"/>
      <c r="AM64" s="18"/>
    </row>
    <row r="65" spans="1:39" ht="13.2" customHeight="1" x14ac:dyDescent="0.25">
      <c r="A65" s="45"/>
      <c r="B65" s="45"/>
      <c r="C65" s="45"/>
      <c r="D65" s="45"/>
      <c r="E65" s="31"/>
      <c r="F65" s="45"/>
      <c r="G65" s="45"/>
      <c r="H65" s="45"/>
      <c r="I65" s="45"/>
      <c r="J65" s="45"/>
      <c r="K65" s="45"/>
      <c r="L65" s="45"/>
      <c r="M65" s="45"/>
      <c r="N65" s="45"/>
      <c r="O65" s="150"/>
      <c r="P65" s="128"/>
      <c r="Q65" s="246"/>
      <c r="R65" s="246"/>
      <c r="S65" s="246"/>
      <c r="T65" s="246"/>
      <c r="U65" s="246"/>
      <c r="V65" s="246"/>
      <c r="W65" s="246"/>
      <c r="X65" s="127"/>
      <c r="Z65" s="45"/>
      <c r="AA65" s="45"/>
      <c r="AB65" s="45"/>
      <c r="AC65" s="45"/>
      <c r="AD65" s="45"/>
      <c r="AE65" s="45"/>
      <c r="AF65" s="45"/>
      <c r="AG65" s="45"/>
      <c r="AH65" s="45"/>
      <c r="AI65" s="45"/>
      <c r="AJ65" s="18"/>
      <c r="AK65" s="18"/>
      <c r="AL65" s="18"/>
      <c r="AM65" s="18"/>
    </row>
    <row r="66" spans="1:39" ht="13.2" customHeight="1" x14ac:dyDescent="0.25">
      <c r="A66" s="45"/>
      <c r="B66" s="128"/>
      <c r="C66" s="60"/>
      <c r="D66" s="60"/>
      <c r="E66" s="60"/>
      <c r="F66" s="60"/>
      <c r="G66" s="60"/>
      <c r="H66" s="60"/>
      <c r="I66" s="45"/>
      <c r="J66" s="45"/>
      <c r="K66" s="45"/>
      <c r="L66" s="45"/>
      <c r="M66" s="45"/>
      <c r="N66" s="45"/>
      <c r="O66" s="150"/>
      <c r="P66" s="128"/>
      <c r="Q66" s="247"/>
      <c r="R66" s="247"/>
      <c r="S66" s="247"/>
      <c r="T66" s="247"/>
      <c r="U66" s="247"/>
      <c r="V66" s="247"/>
      <c r="W66" s="247"/>
      <c r="X66" s="128"/>
      <c r="Z66" s="45"/>
      <c r="AA66" s="45"/>
      <c r="AB66" s="45"/>
      <c r="AC66" s="45"/>
      <c r="AD66" s="45"/>
      <c r="AE66" s="45"/>
      <c r="AF66" s="45"/>
      <c r="AG66" s="45"/>
      <c r="AH66" s="45"/>
      <c r="AI66" s="45"/>
      <c r="AJ66" s="18"/>
      <c r="AK66" s="18"/>
      <c r="AL66" s="18"/>
      <c r="AM66" s="18"/>
    </row>
    <row r="67" spans="1:39" ht="13.2" customHeight="1" x14ac:dyDescent="0.25">
      <c r="A67" s="45"/>
      <c r="B67" s="128"/>
      <c r="C67" s="60"/>
      <c r="D67" s="60"/>
      <c r="E67" s="60"/>
      <c r="F67" s="60"/>
      <c r="G67" s="60"/>
      <c r="H67" s="60"/>
      <c r="I67" s="45"/>
      <c r="J67" s="45"/>
      <c r="K67" s="45"/>
      <c r="L67" s="45"/>
      <c r="M67" s="45"/>
      <c r="N67" s="45"/>
      <c r="O67" s="150" t="s">
        <v>87</v>
      </c>
      <c r="P67" s="128"/>
      <c r="Q67" s="248"/>
      <c r="R67" s="248"/>
      <c r="S67" s="248"/>
      <c r="T67" s="248"/>
      <c r="U67" s="248"/>
      <c r="V67" s="248"/>
      <c r="W67" s="248"/>
      <c r="X67" s="128"/>
      <c r="Z67" s="45"/>
      <c r="AA67" s="45"/>
      <c r="AB67" s="45"/>
      <c r="AC67" s="45"/>
      <c r="AD67" s="45"/>
      <c r="AE67" s="45"/>
      <c r="AF67" s="45"/>
      <c r="AG67" s="45"/>
      <c r="AH67" s="45"/>
      <c r="AI67" s="45"/>
      <c r="AJ67" s="18"/>
      <c r="AK67" s="18"/>
      <c r="AL67" s="18"/>
      <c r="AM67" s="18"/>
    </row>
    <row r="68" spans="1:39" ht="13.2" customHeight="1" x14ac:dyDescent="0.25">
      <c r="A68" s="45"/>
      <c r="B68" s="128"/>
      <c r="C68" s="60"/>
      <c r="D68" s="60"/>
      <c r="E68" s="60"/>
      <c r="F68" s="60"/>
      <c r="G68" s="60"/>
      <c r="H68" s="60"/>
      <c r="I68" s="45"/>
      <c r="J68" s="45"/>
      <c r="K68" s="45"/>
      <c r="L68" s="45"/>
      <c r="M68" s="45"/>
      <c r="N68" s="45"/>
      <c r="O68" s="150"/>
      <c r="P68" s="128"/>
      <c r="Q68" s="198"/>
      <c r="R68" s="198"/>
      <c r="S68" s="198"/>
      <c r="T68" s="198"/>
      <c r="U68" s="198"/>
      <c r="V68" s="198"/>
      <c r="W68" s="198"/>
      <c r="X68" s="128"/>
      <c r="Z68" s="45"/>
      <c r="AA68" s="45"/>
      <c r="AB68" s="45"/>
      <c r="AC68" s="45"/>
      <c r="AD68" s="45"/>
      <c r="AE68" s="45"/>
      <c r="AF68" s="45"/>
      <c r="AG68" s="45"/>
      <c r="AH68" s="45"/>
      <c r="AI68" s="45"/>
      <c r="AJ68" s="18"/>
      <c r="AK68" s="18"/>
      <c r="AL68" s="18"/>
      <c r="AM68" s="18"/>
    </row>
    <row r="69" spans="1:39" x14ac:dyDescent="0.25">
      <c r="A69" s="45"/>
      <c r="B69" s="128"/>
      <c r="C69" s="60"/>
      <c r="D69" s="60"/>
      <c r="E69" s="60"/>
      <c r="F69" s="60"/>
      <c r="G69" s="60"/>
      <c r="H69" s="60"/>
      <c r="I69" s="45"/>
      <c r="J69" s="45"/>
      <c r="K69" s="45"/>
      <c r="L69" s="45"/>
      <c r="M69" s="45"/>
      <c r="N69" s="45"/>
      <c r="O69" s="60"/>
      <c r="P69" s="194"/>
      <c r="Q69" s="194"/>
      <c r="R69" s="194"/>
      <c r="S69" s="194"/>
      <c r="T69" s="194"/>
      <c r="U69" s="194"/>
      <c r="V69" s="194"/>
      <c r="W69" s="194"/>
      <c r="X69" s="128"/>
      <c r="Z69" s="45"/>
      <c r="AA69" s="45"/>
      <c r="AB69" s="45"/>
      <c r="AC69" s="45"/>
      <c r="AD69" s="45"/>
      <c r="AE69" s="45"/>
      <c r="AF69" s="45"/>
      <c r="AG69" s="45"/>
      <c r="AH69" s="45"/>
      <c r="AI69" s="45"/>
      <c r="AJ69" s="34"/>
      <c r="AK69" s="34"/>
      <c r="AL69" s="34"/>
      <c r="AM69" s="34"/>
    </row>
    <row r="70" spans="1:39" s="184" customFormat="1" ht="15.6" x14ac:dyDescent="0.25">
      <c r="A70" s="111"/>
      <c r="B70" s="201" t="s">
        <v>122</v>
      </c>
      <c r="C70" s="111"/>
      <c r="D70" s="193"/>
      <c r="E70" s="193"/>
      <c r="F70" s="193"/>
      <c r="G70" s="193"/>
      <c r="H70" s="193"/>
      <c r="I70" s="111"/>
      <c r="J70" s="111"/>
      <c r="K70" s="111"/>
      <c r="L70" s="111"/>
      <c r="M70" s="111"/>
      <c r="N70" s="111"/>
      <c r="O70" s="193"/>
      <c r="P70" s="189"/>
      <c r="Q70" s="189"/>
      <c r="R70" s="189"/>
      <c r="S70" s="189"/>
      <c r="T70" s="189"/>
      <c r="U70" s="189"/>
      <c r="V70" s="189"/>
      <c r="W70" s="189"/>
      <c r="X70" s="183"/>
      <c r="Y70" s="78"/>
      <c r="Z70" s="111"/>
      <c r="AA70" s="111"/>
      <c r="AB70" s="111"/>
      <c r="AC70" s="111"/>
      <c r="AD70" s="111"/>
      <c r="AE70" s="111"/>
      <c r="AF70" s="111"/>
      <c r="AG70" s="111"/>
      <c r="AH70" s="111"/>
      <c r="AI70" s="111"/>
      <c r="AJ70" s="197"/>
      <c r="AK70" s="197"/>
      <c r="AL70" s="197"/>
      <c r="AM70" s="197"/>
    </row>
    <row r="71" spans="1:39" s="184" customFormat="1" ht="15.6" x14ac:dyDescent="0.25">
      <c r="A71" s="111"/>
      <c r="B71" s="199" t="s">
        <v>123</v>
      </c>
      <c r="C71" s="193"/>
      <c r="D71" s="193"/>
      <c r="E71" s="193"/>
      <c r="F71" s="193"/>
      <c r="G71" s="193"/>
      <c r="H71" s="193"/>
      <c r="I71" s="111"/>
      <c r="J71" s="111"/>
      <c r="K71" s="111"/>
      <c r="L71" s="111"/>
      <c r="M71" s="111"/>
      <c r="N71" s="111"/>
      <c r="O71" s="193"/>
      <c r="P71" s="189"/>
      <c r="Q71" s="189"/>
      <c r="R71" s="189"/>
      <c r="S71" s="189"/>
      <c r="T71" s="189"/>
      <c r="U71" s="189"/>
      <c r="V71" s="189"/>
      <c r="W71" s="189"/>
      <c r="X71" s="183"/>
      <c r="Y71" s="78"/>
      <c r="Z71" s="111"/>
      <c r="AA71" s="111"/>
      <c r="AB71" s="111"/>
      <c r="AC71" s="111"/>
      <c r="AD71" s="111"/>
      <c r="AE71" s="111"/>
      <c r="AF71" s="111"/>
      <c r="AG71" s="111"/>
      <c r="AH71" s="111"/>
      <c r="AI71" s="111"/>
      <c r="AJ71" s="197"/>
      <c r="AK71" s="197"/>
      <c r="AL71" s="197"/>
      <c r="AM71" s="197"/>
    </row>
    <row r="72" spans="1:39" ht="6" customHeight="1" x14ac:dyDescent="0.25">
      <c r="A72" s="45"/>
      <c r="B72" s="45"/>
      <c r="C72" s="60"/>
      <c r="D72" s="60"/>
      <c r="E72" s="60"/>
      <c r="F72" s="60"/>
      <c r="G72" s="60"/>
      <c r="H72" s="60"/>
      <c r="I72" s="170"/>
      <c r="J72" s="54"/>
      <c r="K72" s="170"/>
      <c r="L72" s="170"/>
      <c r="M72" s="170"/>
      <c r="N72" s="170"/>
      <c r="O72" s="170"/>
      <c r="P72" s="170"/>
      <c r="Q72" s="170"/>
      <c r="R72" s="170"/>
      <c r="S72" s="55"/>
      <c r="T72" s="55"/>
      <c r="U72" s="45"/>
      <c r="V72" s="94"/>
      <c r="W72" s="45"/>
      <c r="X72" s="127"/>
      <c r="Z72" s="45"/>
      <c r="AA72" s="45"/>
      <c r="AB72" s="45"/>
      <c r="AC72" s="45"/>
      <c r="AD72" s="45"/>
      <c r="AE72" s="45"/>
      <c r="AF72" s="45"/>
      <c r="AG72" s="45"/>
      <c r="AH72" s="45"/>
      <c r="AI72" s="45"/>
      <c r="AJ72" s="34"/>
      <c r="AK72" s="34"/>
      <c r="AL72" s="34"/>
      <c r="AM72" s="34"/>
    </row>
  </sheetData>
  <sheetProtection algorithmName="SHA-512" hashValue="0lSQyqdJIE/p4L3CkcSEotYQBVCluFMEgiyn59Ix2Y9oDsdxOgITnmxJjjFCBFqQr6ZzQQbX+9wahcOsgyg7lA==" saltValue="NwBUm9rCNB5/MTL1RZdwWg==" spinCount="100000" sheet="1" objects="1" scenarios="1" selectLockedCells="1"/>
  <mergeCells count="41">
    <mergeCell ref="B54:D54"/>
    <mergeCell ref="B58:X58"/>
    <mergeCell ref="C61:H63"/>
    <mergeCell ref="C64:H64"/>
    <mergeCell ref="Q65:W67"/>
    <mergeCell ref="Q62:W64"/>
    <mergeCell ref="Q59:W61"/>
    <mergeCell ref="S56:X56"/>
    <mergeCell ref="I16:J16"/>
    <mergeCell ref="I17:J17"/>
    <mergeCell ref="C18:W20"/>
    <mergeCell ref="E21:G21"/>
    <mergeCell ref="I21:J21"/>
    <mergeCell ref="K21:L21"/>
    <mergeCell ref="M21:N21"/>
    <mergeCell ref="O21:P21"/>
    <mergeCell ref="Q21:R21"/>
    <mergeCell ref="U21:X21"/>
    <mergeCell ref="E15:F15"/>
    <mergeCell ref="I15:J15"/>
    <mergeCell ref="E8:F8"/>
    <mergeCell ref="I12:J12"/>
    <mergeCell ref="D13:F13"/>
    <mergeCell ref="I13:J13"/>
    <mergeCell ref="E14:F14"/>
    <mergeCell ref="I14:J14"/>
    <mergeCell ref="H8:K8"/>
    <mergeCell ref="Z5:AH12"/>
    <mergeCell ref="S8:W8"/>
    <mergeCell ref="E9:F9"/>
    <mergeCell ref="S9:W9"/>
    <mergeCell ref="B2:X2"/>
    <mergeCell ref="B8:C8"/>
    <mergeCell ref="B9:C9"/>
    <mergeCell ref="J5:N5"/>
    <mergeCell ref="J6:N6"/>
    <mergeCell ref="B5:C5"/>
    <mergeCell ref="B6:C6"/>
    <mergeCell ref="D5:H5"/>
    <mergeCell ref="D6:H6"/>
    <mergeCell ref="S5:T6"/>
  </mergeCells>
  <conditionalFormatting sqref="B22:C52 Q22:S52 E22:N52 U22:X52">
    <cfRule type="expression" dxfId="18" priority="23">
      <formula>OR($B22="Sa",$B22="So")</formula>
    </cfRule>
  </conditionalFormatting>
  <conditionalFormatting sqref="B22:C52">
    <cfRule type="expression" dxfId="17" priority="11">
      <formula>$D22="F"</formula>
    </cfRule>
    <cfRule type="expression" dxfId="16" priority="22">
      <formula>$B22="So"</formula>
    </cfRule>
  </conditionalFormatting>
  <conditionalFormatting sqref="J9">
    <cfRule type="expression" dxfId="15" priority="10">
      <formula>AND($J$9&lt;&gt;0,$E$9="VZ")</formula>
    </cfRule>
    <cfRule type="expression" dxfId="14" priority="14">
      <formula>$E$9&lt;&gt;"TZ"</formula>
    </cfRule>
    <cfRule type="expression" dxfId="13" priority="20">
      <formula>$E$9="TZ"</formula>
    </cfRule>
    <cfRule type="expression" dxfId="12" priority="21">
      <formula>AND($J$9="",$E$9="TZ")</formula>
    </cfRule>
  </conditionalFormatting>
  <conditionalFormatting sqref="U55:X55 B58:B63">
    <cfRule type="expression" dxfId="11" priority="13">
      <formula>AND($E$9&lt;&gt;"TZ",$V$55&gt;40)</formula>
    </cfRule>
    <cfRule type="expression" dxfId="10" priority="19">
      <formula>AND($E$9="TZ",$V$55&gt;$AA$14*24)</formula>
    </cfRule>
  </conditionalFormatting>
  <conditionalFormatting sqref="D15">
    <cfRule type="expression" dxfId="9" priority="18">
      <formula>$E$9="TZ"</formula>
    </cfRule>
  </conditionalFormatting>
  <conditionalFormatting sqref="G15:L15">
    <cfRule type="expression" dxfId="8" priority="15">
      <formula>$D$15="x"</formula>
    </cfRule>
    <cfRule type="expression" dxfId="7" priority="16">
      <formula>AND($D$15="x",G13&lt;&gt;"x",G15&lt;&gt;"")</formula>
    </cfRule>
    <cfRule type="expression" dxfId="6" priority="17">
      <formula>$D$15&lt;&gt;"x"</formula>
    </cfRule>
  </conditionalFormatting>
  <conditionalFormatting sqref="G13:L13">
    <cfRule type="expression" dxfId="5" priority="12">
      <formula>$E$9="TZ"</formula>
    </cfRule>
  </conditionalFormatting>
  <conditionalFormatting sqref="M14:M15">
    <cfRule type="expression" dxfId="4" priority="24">
      <formula>IF($D$15="x",$M$15&lt;&gt;($J$9))</formula>
    </cfRule>
  </conditionalFormatting>
  <conditionalFormatting sqref="O22:P52">
    <cfRule type="expression" dxfId="3" priority="9">
      <formula>OR($B22="Sa",$B22="So")</formula>
    </cfRule>
  </conditionalFormatting>
  <conditionalFormatting sqref="U6:X6">
    <cfRule type="expression" dxfId="2" priority="8">
      <formula>$U$6="-"</formula>
    </cfRule>
  </conditionalFormatting>
  <conditionalFormatting sqref="T22:T52">
    <cfRule type="expression" dxfId="1" priority="5">
      <formula>OR($B22="Sa",$B22="So")</formula>
    </cfRule>
  </conditionalFormatting>
  <conditionalFormatting sqref="D22:D52">
    <cfRule type="expression" dxfId="0" priority="1">
      <formula>OR($B22="Sa",$B22="So")</formula>
    </cfRule>
  </conditionalFormatting>
  <dataValidations count="22">
    <dataValidation type="list" allowBlank="1" showInputMessage="1" showErrorMessage="1" errorTitle="Falscher Wert" error="Bitte entscheiden Sie lt. Liste nach_x000a_VZ = Vollzeit_x000a_TZ = Teilzeit _x000a_Schicht = Schichtarbeit in Vollzeit (andernfalls TZ wählen)" prompt="Liste öffnen und auswählen_x000a_VZ = Vollzeit_x000a_TZ = Teilzeit_x000a_Schicht = Schichtarbeit in Vollzeit (andernfalls TZ wählen)" sqref="E9:F9" xr:uid="{00000000-0002-0000-0C00-000000000000}">
      <formula1>"VZ,TZ,Schicht"</formula1>
    </dataValidation>
    <dataValidation allowBlank="1" showInputMessage="1" showErrorMessage="1" promptTitle="Bemerkungen" prompt="Raum für eigene Bemerkungen_x000a_zB. Sitzung AG, Freizeitausgleich (FZA), mobile Office...." sqref="S21:T21" xr:uid="{00000000-0002-0000-0C00-000001000000}"/>
    <dataValidation allowBlank="1" showInputMessage="1" showErrorMessage="1" promptTitle="Diff." prompt="Berechnet die Differenz zwischen_x000a_Anwesenheitszeit und Sollarbeitszeit" sqref="I21" xr:uid="{00000000-0002-0000-0C00-000002000000}"/>
    <dataValidation allowBlank="1" showInputMessage="1" showErrorMessage="1" promptTitle="Aufrechnung" prompt="Ergebnis der Sollarbeitszeit zur_x000a_tatsächlichen Arbeitszeit" sqref="U21" xr:uid="{00000000-0002-0000-0C00-000003000000}"/>
    <dataValidation allowBlank="1" showInputMessage="1" showErrorMessage="1" promptTitle="Soll Pause" prompt="&gt;6 Std. mind. 30 Min. Pause_x000a_&gt;9 Std. mind. 45 Min. Pause_x000a_autom. Abgleich für die Aufrechnung" sqref="Q21" xr:uid="{00000000-0002-0000-0C00-000004000000}"/>
    <dataValidation type="time" errorStyle="information" allowBlank="1" showInputMessage="1" showErrorMessage="1" errorTitle="Arbeitszeit" error="Die Eingabe muss im Zeitformat_x000a_00:00 erfolgen._x000a__x000a_Zeiten vor 6:00 Uhr und nach 20:00 Uhr_x000a_bleiben unberücksichtigt" sqref="E53:F54" xr:uid="{00000000-0002-0000-0C00-000005000000}">
      <formula1>0.25</formula1>
      <formula2>0.833333333333333</formula2>
    </dataValidation>
    <dataValidation type="time" errorStyle="warning" allowBlank="1" showInputMessage="1" showErrorMessage="1" errorTitle="Arbeitsende" error="Die Eingabe muss im Zeitformat_x000a_00:00 erfolgen._x000a__x000a_Zeiten nach 20:00 Uhr_x000a_bleiben unberücksichtigt" sqref="F22:F52" xr:uid="{00000000-0002-0000-0C00-000006000000}">
      <formula1>0.25</formula1>
      <formula2>0.833333333333333</formula2>
    </dataValidation>
    <dataValidation allowBlank="1" showErrorMessage="1" promptTitle="Unterbrechung" prompt="Beginn und Ende einer Arbeitsunterbrechung_x000a_(Mittagspause etc.)_x000a_in Std. und Minuten eingeben._x000a_zB.  12:00    12:30_x000a_Die Differenz wird berechnet." sqref="AB21" xr:uid="{00000000-0002-0000-0C00-000007000000}"/>
    <dataValidation allowBlank="1" showInputMessage="1" showErrorMessage="1" promptTitle="Unterbrechung" prompt="Beginn und Ende einer Arbeitsunterbrechung_x000a_im Format z.B. _x000a_12:00   12:30 _x000a_eingeben_x000a__x000a__x000a_" sqref="K21:M21" xr:uid="{00000000-0002-0000-0C00-000008000000}"/>
    <dataValidation type="time" errorStyle="warning" allowBlank="1" showInputMessage="1" showErrorMessage="1" errorTitle="Arbeitsbeginn" error="Die Eingabe muss im Zeitformat_x000a_00:00 erfolgen._x000a__x000a_Zeiten vor 6:00 Uhr _x000a_bleiben unberücksichtigt" sqref="E22:E52" xr:uid="{00000000-0002-0000-0C00-000009000000}">
      <formula1>0.25</formula1>
      <formula2>0.833333333333333</formula2>
    </dataValidation>
    <dataValidation type="time" allowBlank="1" showInputMessage="1" showErrorMessage="1" errorTitle="Falsche Eingabe" error="Mögliche Fehler:_x000a_-Ihre Unterbrechung ist nicht im Zeitrahmen der regulären Arbeitszeit von 6 Uhr bis 20 Uhr_x000a_-Falsches Format, bitte Zeitformat anwenden" sqref="K22:P52" xr:uid="{00000000-0002-0000-0C00-00000A000000}">
      <formula1>0.25</formula1>
      <formula2>0.833333333333333</formula2>
    </dataValidation>
    <dataValidation allowBlank="1" showInputMessage="1" showErrorMessage="1" promptTitle="Sollarbeitszeit" prompt="Sollarbeitzeit ohne Berücksichtigung der Sonderfreizeiten" sqref="Z21:Z52" xr:uid="{00000000-0002-0000-0C00-00000B000000}"/>
    <dataValidation allowBlank="1" showInputMessage="1" showErrorMessage="1" promptTitle="Anwesenheitszeit" prompt="Bitte geben Sie die Anwesenheitszeit_x000a_im Format Stunden : Minuten ein" sqref="E21:G21" xr:uid="{00000000-0002-0000-0C00-00000C000000}"/>
    <dataValidation allowBlank="1" showInputMessage="1" showErrorMessage="1" promptTitle="Sollarbeitszeit" prompt="Die Werte werden gesetzt_x000a_Bitte geben Sie unter&quot;Status&quot; und &quot;TZ / VZ&quot; die zutreffenden Werte ein" sqref="H21:H52" xr:uid="{00000000-0002-0000-0C00-00000D000000}"/>
    <dataValidation allowBlank="1" showInputMessage="1" showErrorMessage="1" promptTitle="Arbeitszeit Teilzeit" prompt="Vertraglich vereinbarte_x000a_wöchentliche Arbeitszeit,_x000a_z.B.: 19,25 oder 30,5 etc._x000a_Nur einzutragen bei Arbeitszeitmodell = Teilzeit; andernfalls leer lassen!" sqref="J9" xr:uid="{00000000-0002-0000-0C00-00000E000000}"/>
    <dataValidation allowBlank="1" showInputMessage="1" showErrorMessage="1" promptTitle="Status" prompt="klicken Sie auf die blau markierte Zelle und wählen Sie anhand der Liste aus" sqref="B8 E8" xr:uid="{00000000-0002-0000-0C00-00000F000000}"/>
    <dataValidation type="list" allowBlank="1" showDropDown="1" showInputMessage="1" showErrorMessage="1" errorTitle="FEHLER" error="Bitte Kennzeichnen Sie ausschließlich mit  X " promptTitle="Arbeitstage" prompt="Kennzeichnen Sie die vereinbarten Arbeitstage mit  x " sqref="G13:L13 N13:P13" xr:uid="{00000000-0002-0000-0C00-000010000000}">
      <formula1>"x,X"</formula1>
    </dataValidation>
    <dataValidation allowBlank="1" showDropDown="1" showInputMessage="1" showErrorMessage="1" errorTitle="FEHLER" error="Bitte geben Sie die Sollarbeitszeit im Format hh:mm an " promptTitle="Arbeitsstunden je Tag" prompt="Sie arbeiten in Teilzeit. Falls sich Ihre Stunden nicht gleichmäßig auf alle vereinbarten Arbeitstage verteilen, tragen Sie bitte die vereinbarten Arbeitsstunden je Arbeitstag im Format h:mm ein._x000a_" sqref="G15:I15 K15:L15 N15:P15" xr:uid="{00000000-0002-0000-0C00-000011000000}"/>
    <dataValidation type="list" allowBlank="1" showInputMessage="1" showErrorMessage="1" sqref="S9:W9" xr:uid="{00000000-0002-0000-0C00-000012000000}">
      <mc:AlternateContent xmlns:x12ac="http://schemas.microsoft.com/office/spreadsheetml/2011/1/ac" xmlns:mc="http://schemas.openxmlformats.org/markup-compatibility/2006">
        <mc:Choice Requires="x12ac">
          <x12ac:list>"""gleichmäßig""","""ungleichmäßig"""</x12ac:list>
        </mc:Choice>
        <mc:Fallback>
          <formula1>"""gleichmäßig"",""ungleichmäßig"""</formula1>
        </mc:Fallback>
      </mc:AlternateContent>
    </dataValidation>
    <dataValidation type="list" allowBlank="1" showDropDown="1" showInputMessage="1" showErrorMessage="1" errorTitle="FEHLER" error="Bitte aktivieren Sie die ungleichmäßige Verteilung ausschließlich mit &quot;x&quot; oder deaktivieren Sie sie durch löschen des Feldinhaltes" promptTitle="Ungleiche Verteilung der Stunden" prompt="&quot;x&quot; eingeben für differenzierte Stundenverteilung; für Rückkehr zu gleichmäßiger Stundenverteilung &quot;x&quot; löschen" sqref="D15" xr:uid="{00000000-0002-0000-0C00-000013000000}">
      <formula1>"x,X"</formula1>
    </dataValidation>
    <dataValidation allowBlank="1" showErrorMessage="1" sqref="B9:C9" xr:uid="{00000000-0002-0000-0C00-000014000000}"/>
    <dataValidation type="list" allowBlank="1" showInputMessage="1" showErrorMessage="1" errorTitle="FEHLER" error="Bitte wählen Sie einen Wert aus der Liste" promptTitle="Sondertage" prompt="BZ = Bildungszeit; dA = ganztägige dienstl. Abwesenheit; DB = ganztägige Dienstbefreiung; F = Feiertag; FZA = Freizeitausgleich; K = Krankheit; KK = Kind krank; SU = Sonderurlaub; U = Urlaub" sqref="D22:D52" xr:uid="{00000000-0002-0000-0C00-000015000000}">
      <formula1>"BZ,dA,DB,F,FZA,K,KK,SU,U"</formula1>
    </dataValidation>
  </dataValidations>
  <pageMargins left="0.39370078740157483" right="0.39370078740157483" top="0.78740157480314965" bottom="0.78740157480314965" header="0.31496062992125984" footer="0.31496062992125984"/>
  <pageSetup paperSize="9" scale="6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17"/>
  <sheetViews>
    <sheetView showGridLines="0" showRowColHeaders="0" workbookViewId="0">
      <selection activeCell="C3" sqref="C3:F3"/>
    </sheetView>
  </sheetViews>
  <sheetFormatPr baseColWidth="10" defaultColWidth="0" defaultRowHeight="13.2" zeroHeight="1" x14ac:dyDescent="0.25"/>
  <cols>
    <col min="1" max="1" width="1.6640625" style="78" customWidth="1"/>
    <col min="2" max="4" width="11.44140625" style="78" customWidth="1"/>
    <col min="5" max="5" width="1.6640625" style="78" customWidth="1"/>
    <col min="6" max="16384" width="11.44140625" style="78" hidden="1"/>
  </cols>
  <sheetData>
    <row r="1" spans="2:4" ht="6" customHeight="1" x14ac:dyDescent="0.25"/>
    <row r="2" spans="2:4" x14ac:dyDescent="0.25">
      <c r="B2" s="81" t="s">
        <v>51</v>
      </c>
      <c r="C2" s="82"/>
      <c r="D2" s="82"/>
    </row>
    <row r="3" spans="2:4" x14ac:dyDescent="0.25">
      <c r="B3" s="83"/>
      <c r="C3" s="83" t="s">
        <v>61</v>
      </c>
      <c r="D3" s="83" t="s">
        <v>21</v>
      </c>
    </row>
    <row r="4" spans="2:4" x14ac:dyDescent="0.25">
      <c r="B4" s="84" t="s">
        <v>33</v>
      </c>
      <c r="C4" s="79">
        <f>'1'!$D$55</f>
        <v>0</v>
      </c>
      <c r="D4" s="79">
        <f>'1'!$D$56</f>
        <v>0</v>
      </c>
    </row>
    <row r="5" spans="2:4" x14ac:dyDescent="0.25">
      <c r="B5" s="84" t="s">
        <v>34</v>
      </c>
      <c r="C5" s="79">
        <f>'2'!$D$55</f>
        <v>0</v>
      </c>
      <c r="D5" s="79">
        <f>'2'!$D$56</f>
        <v>0</v>
      </c>
    </row>
    <row r="6" spans="2:4" x14ac:dyDescent="0.25">
      <c r="B6" s="84" t="s">
        <v>35</v>
      </c>
      <c r="C6" s="79">
        <f>'3'!$D$55</f>
        <v>0</v>
      </c>
      <c r="D6" s="79">
        <f>'3'!$D$56</f>
        <v>0</v>
      </c>
    </row>
    <row r="7" spans="2:4" x14ac:dyDescent="0.25">
      <c r="B7" s="84" t="s">
        <v>36</v>
      </c>
      <c r="C7" s="79">
        <f>'4'!$D$55</f>
        <v>0</v>
      </c>
      <c r="D7" s="79">
        <f>'4'!$D$56</f>
        <v>0</v>
      </c>
    </row>
    <row r="8" spans="2:4" x14ac:dyDescent="0.25">
      <c r="B8" s="84" t="s">
        <v>37</v>
      </c>
      <c r="C8" s="79">
        <f>'5'!$D$55</f>
        <v>0</v>
      </c>
      <c r="D8" s="79">
        <f>'5'!$D$56</f>
        <v>0</v>
      </c>
    </row>
    <row r="9" spans="2:4" x14ac:dyDescent="0.25">
      <c r="B9" s="84" t="s">
        <v>38</v>
      </c>
      <c r="C9" s="79">
        <f>'6'!$D$55</f>
        <v>0</v>
      </c>
      <c r="D9" s="79">
        <f>'6'!$D$56</f>
        <v>0</v>
      </c>
    </row>
    <row r="10" spans="2:4" x14ac:dyDescent="0.25">
      <c r="B10" s="84" t="s">
        <v>39</v>
      </c>
      <c r="C10" s="79">
        <f>'7'!$D$55</f>
        <v>0</v>
      </c>
      <c r="D10" s="79">
        <f>'7'!$D$56</f>
        <v>0</v>
      </c>
    </row>
    <row r="11" spans="2:4" x14ac:dyDescent="0.25">
      <c r="B11" s="84" t="s">
        <v>40</v>
      </c>
      <c r="C11" s="79">
        <f>'8'!$D$55</f>
        <v>0</v>
      </c>
      <c r="D11" s="79">
        <f>'8'!$D$56</f>
        <v>0</v>
      </c>
    </row>
    <row r="12" spans="2:4" x14ac:dyDescent="0.25">
      <c r="B12" s="84" t="s">
        <v>41</v>
      </c>
      <c r="C12" s="79">
        <f>'9'!$D$55</f>
        <v>0</v>
      </c>
      <c r="D12" s="79">
        <f>'9'!$D$56</f>
        <v>0</v>
      </c>
    </row>
    <row r="13" spans="2:4" x14ac:dyDescent="0.25">
      <c r="B13" s="84" t="s">
        <v>42</v>
      </c>
      <c r="C13" s="79">
        <f>'10'!$D$55</f>
        <v>0</v>
      </c>
      <c r="D13" s="79">
        <f>'10'!$D$56</f>
        <v>0</v>
      </c>
    </row>
    <row r="14" spans="2:4" x14ac:dyDescent="0.25">
      <c r="B14" s="84" t="s">
        <v>43</v>
      </c>
      <c r="C14" s="79">
        <f>'11'!$D$55</f>
        <v>0</v>
      </c>
      <c r="D14" s="79">
        <f>'11'!$D$56</f>
        <v>0</v>
      </c>
    </row>
    <row r="15" spans="2:4" x14ac:dyDescent="0.25">
      <c r="B15" s="84" t="s">
        <v>44</v>
      </c>
      <c r="C15" s="79">
        <f>'12'!$D$55</f>
        <v>0</v>
      </c>
      <c r="D15" s="79">
        <f>'12'!$D$56</f>
        <v>0</v>
      </c>
    </row>
    <row r="16" spans="2:4" x14ac:dyDescent="0.25">
      <c r="C16" s="80">
        <f>SUM(C4:C15)</f>
        <v>0</v>
      </c>
      <c r="D16" s="80">
        <f>SUM(D4:D15)</f>
        <v>0</v>
      </c>
    </row>
    <row r="17" ht="6" customHeight="1" x14ac:dyDescent="0.25"/>
  </sheetData>
  <sheetProtection algorithmName="SHA-512" hashValue="0klyo3wvpw12aUX7Yuxjgb1idCmHrG7uzL+HCxAdOBhCW95N9CzGSJoH4kOaIth/xqq27msYYf3hphwAT2Gp/g==" saltValue="4WAIZpCB9+F17TszVUHhJQ==" spinCount="100000" sheet="1" objects="1" scenarios="1" selectLockedCells="1"/>
  <pageMargins left="0.39370078740157483" right="0.39370078740157483" top="0.78740157480314965" bottom="0.78740157480314965"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3"/>
  <sheetViews>
    <sheetView showGridLines="0" showRowColHeaders="0" tabSelected="1" zoomScaleNormal="100" workbookViewId="0">
      <selection activeCell="C20" sqref="C20"/>
    </sheetView>
  </sheetViews>
  <sheetFormatPr baseColWidth="10" defaultColWidth="0" defaultRowHeight="13.2" zeroHeight="1" x14ac:dyDescent="0.25"/>
  <cols>
    <col min="1" max="1" width="1.6640625" style="48" customWidth="1"/>
    <col min="2" max="2" width="4.6640625" style="48" customWidth="1"/>
    <col min="3" max="3" width="75.5546875" style="48" customWidth="1"/>
    <col min="4" max="4" width="1.6640625" style="48" customWidth="1"/>
    <col min="5" max="16384" width="8.6640625" hidden="1"/>
  </cols>
  <sheetData>
    <row r="1" spans="1:4" ht="6" customHeight="1" x14ac:dyDescent="0.25"/>
    <row r="2" spans="1:4" x14ac:dyDescent="0.25">
      <c r="A2" s="45"/>
      <c r="B2" s="44" t="s">
        <v>83</v>
      </c>
      <c r="C2" s="45"/>
      <c r="D2" s="45"/>
    </row>
    <row r="3" spans="1:4" x14ac:dyDescent="0.25">
      <c r="A3" s="45"/>
      <c r="B3" s="111" t="s">
        <v>125</v>
      </c>
      <c r="C3" s="45"/>
      <c r="D3" s="45"/>
    </row>
    <row r="4" spans="1:4" x14ac:dyDescent="0.25">
      <c r="A4" s="45"/>
      <c r="B4" s="45"/>
      <c r="C4" s="45"/>
      <c r="D4" s="45"/>
    </row>
    <row r="5" spans="1:4" x14ac:dyDescent="0.25">
      <c r="B5" s="47" t="s">
        <v>50</v>
      </c>
    </row>
    <row r="6" spans="1:4" x14ac:dyDescent="0.25">
      <c r="B6" s="49"/>
    </row>
    <row r="7" spans="1:4" ht="39.6" x14ac:dyDescent="0.25">
      <c r="B7" s="136" t="s">
        <v>65</v>
      </c>
      <c r="C7" s="137" t="s">
        <v>80</v>
      </c>
      <c r="D7" s="135" t="s">
        <v>64</v>
      </c>
    </row>
    <row r="8" spans="1:4" ht="52.8" x14ac:dyDescent="0.25">
      <c r="B8" s="136" t="s">
        <v>66</v>
      </c>
      <c r="C8" s="137" t="s">
        <v>102</v>
      </c>
      <c r="D8" s="135" t="s">
        <v>64</v>
      </c>
    </row>
    <row r="9" spans="1:4" ht="26.4" x14ac:dyDescent="0.25">
      <c r="B9" s="136"/>
      <c r="C9" s="142" t="s">
        <v>91</v>
      </c>
      <c r="D9" s="135"/>
    </row>
    <row r="10" spans="1:4" ht="66" x14ac:dyDescent="0.25">
      <c r="B10" s="136" t="s">
        <v>67</v>
      </c>
      <c r="C10" s="137" t="s">
        <v>84</v>
      </c>
      <c r="D10" s="135" t="s">
        <v>64</v>
      </c>
    </row>
    <row r="11" spans="1:4" ht="52.8" x14ac:dyDescent="0.25">
      <c r="B11" s="136" t="s">
        <v>68</v>
      </c>
      <c r="C11" s="137" t="s">
        <v>117</v>
      </c>
      <c r="D11" s="135" t="s">
        <v>64</v>
      </c>
    </row>
    <row r="12" spans="1:4" ht="52.8" x14ac:dyDescent="0.25">
      <c r="B12" s="136" t="s">
        <v>69</v>
      </c>
      <c r="C12" s="137" t="s">
        <v>103</v>
      </c>
      <c r="D12" s="135" t="s">
        <v>64</v>
      </c>
    </row>
    <row r="13" spans="1:4" ht="26.4" x14ac:dyDescent="0.25">
      <c r="B13" s="136" t="s">
        <v>70</v>
      </c>
      <c r="C13" s="137" t="s">
        <v>126</v>
      </c>
      <c r="D13" s="135" t="s">
        <v>64</v>
      </c>
    </row>
    <row r="14" spans="1:4" ht="66" x14ac:dyDescent="0.25">
      <c r="B14" s="136" t="s">
        <v>71</v>
      </c>
      <c r="C14" s="137" t="s">
        <v>127</v>
      </c>
      <c r="D14" s="135" t="s">
        <v>64</v>
      </c>
    </row>
    <row r="15" spans="1:4" ht="66" x14ac:dyDescent="0.25">
      <c r="B15" s="136" t="s">
        <v>72</v>
      </c>
      <c r="C15" s="137" t="s">
        <v>115</v>
      </c>
      <c r="D15" s="135" t="s">
        <v>64</v>
      </c>
    </row>
    <row r="16" spans="1:4" ht="52.8" x14ac:dyDescent="0.25">
      <c r="B16" s="136" t="s">
        <v>73</v>
      </c>
      <c r="C16" s="137" t="s">
        <v>81</v>
      </c>
      <c r="D16" s="135" t="s">
        <v>64</v>
      </c>
    </row>
    <row r="17" spans="2:4" ht="39.6" x14ac:dyDescent="0.25">
      <c r="B17" s="136" t="s">
        <v>74</v>
      </c>
      <c r="C17" s="137" t="s">
        <v>82</v>
      </c>
      <c r="D17" s="135" t="s">
        <v>64</v>
      </c>
    </row>
    <row r="18" spans="2:4" ht="79.2" x14ac:dyDescent="0.25">
      <c r="B18" s="136" t="s">
        <v>54</v>
      </c>
      <c r="C18" s="137" t="s">
        <v>92</v>
      </c>
      <c r="D18" s="135" t="s">
        <v>64</v>
      </c>
    </row>
    <row r="19" spans="2:4" ht="39.6" x14ac:dyDescent="0.25">
      <c r="B19" s="136" t="s">
        <v>116</v>
      </c>
      <c r="C19" s="137" t="s">
        <v>75</v>
      </c>
      <c r="D19" s="135" t="s">
        <v>64</v>
      </c>
    </row>
    <row r="20" spans="2:4" x14ac:dyDescent="0.25">
      <c r="B20" s="51"/>
      <c r="C20" s="142" t="s">
        <v>53</v>
      </c>
      <c r="D20" s="135" t="s">
        <v>64</v>
      </c>
    </row>
    <row r="21" spans="2:4" x14ac:dyDescent="0.25">
      <c r="B21" s="50"/>
      <c r="D21" s="48" t="s">
        <v>64</v>
      </c>
    </row>
    <row r="22" spans="2:4" x14ac:dyDescent="0.25">
      <c r="B22" s="47" t="s">
        <v>47</v>
      </c>
    </row>
    <row r="23" spans="2:4" x14ac:dyDescent="0.25">
      <c r="B23" s="47"/>
    </row>
    <row r="24" spans="2:4" x14ac:dyDescent="0.25">
      <c r="B24" s="174" t="s">
        <v>65</v>
      </c>
      <c r="C24" s="172" t="s">
        <v>93</v>
      </c>
      <c r="D24" s="135" t="s">
        <v>64</v>
      </c>
    </row>
    <row r="25" spans="2:4" ht="66" x14ac:dyDescent="0.25">
      <c r="B25" s="47"/>
      <c r="C25" s="173" t="s">
        <v>106</v>
      </c>
    </row>
    <row r="26" spans="2:4" x14ac:dyDescent="0.25">
      <c r="B26" s="47"/>
    </row>
    <row r="27" spans="2:4" x14ac:dyDescent="0.25">
      <c r="B27" s="138" t="s">
        <v>66</v>
      </c>
      <c r="C27" s="139" t="s">
        <v>77</v>
      </c>
    </row>
    <row r="28" spans="2:4" x14ac:dyDescent="0.25">
      <c r="B28" s="140"/>
      <c r="C28" s="135" t="s">
        <v>107</v>
      </c>
    </row>
    <row r="29" spans="2:4" x14ac:dyDescent="0.25">
      <c r="B29" s="49"/>
    </row>
    <row r="30" spans="2:4" x14ac:dyDescent="0.25">
      <c r="B30" s="138" t="s">
        <v>67</v>
      </c>
      <c r="C30" s="139" t="s">
        <v>78</v>
      </c>
    </row>
    <row r="31" spans="2:4" ht="26.4" x14ac:dyDescent="0.25">
      <c r="B31" s="140"/>
      <c r="C31" s="135" t="s">
        <v>94</v>
      </c>
    </row>
    <row r="32" spans="2:4" x14ac:dyDescent="0.25">
      <c r="B32" s="140"/>
      <c r="C32" s="135"/>
    </row>
    <row r="33" spans="2:3" x14ac:dyDescent="0.25">
      <c r="B33" s="138" t="s">
        <v>68</v>
      </c>
      <c r="C33" s="139" t="s">
        <v>95</v>
      </c>
    </row>
    <row r="34" spans="2:3" ht="26.4" x14ac:dyDescent="0.25">
      <c r="B34" s="140"/>
      <c r="C34" s="135" t="s">
        <v>96</v>
      </c>
    </row>
    <row r="35" spans="2:3" x14ac:dyDescent="0.25">
      <c r="B35" s="140"/>
      <c r="C35" s="135"/>
    </row>
    <row r="36" spans="2:3" x14ac:dyDescent="0.25">
      <c r="B36" s="138" t="s">
        <v>69</v>
      </c>
      <c r="C36" s="139" t="s">
        <v>97</v>
      </c>
    </row>
    <row r="37" spans="2:3" ht="26.4" x14ac:dyDescent="0.25">
      <c r="B37" s="140"/>
      <c r="C37" s="135" t="s">
        <v>98</v>
      </c>
    </row>
    <row r="38" spans="2:3" x14ac:dyDescent="0.25">
      <c r="B38" s="140"/>
      <c r="C38" s="135"/>
    </row>
    <row r="39" spans="2:3" x14ac:dyDescent="0.25">
      <c r="B39" s="138" t="s">
        <v>70</v>
      </c>
      <c r="C39" s="139" t="s">
        <v>79</v>
      </c>
    </row>
    <row r="40" spans="2:3" ht="26.4" x14ac:dyDescent="0.25">
      <c r="B40" s="140"/>
      <c r="C40" s="135" t="s">
        <v>104</v>
      </c>
    </row>
    <row r="41" spans="2:3" x14ac:dyDescent="0.25">
      <c r="B41" s="140"/>
      <c r="C41" s="135"/>
    </row>
    <row r="42" spans="2:3" x14ac:dyDescent="0.25">
      <c r="B42" s="138" t="s">
        <v>71</v>
      </c>
      <c r="C42" s="139" t="s">
        <v>99</v>
      </c>
    </row>
    <row r="43" spans="2:3" ht="26.4" x14ac:dyDescent="0.25">
      <c r="B43" s="140"/>
      <c r="C43" s="135" t="s">
        <v>100</v>
      </c>
    </row>
    <row r="44" spans="2:3" x14ac:dyDescent="0.25">
      <c r="B44" s="140"/>
      <c r="C44" s="135"/>
    </row>
    <row r="45" spans="2:3" x14ac:dyDescent="0.25">
      <c r="B45" s="138" t="s">
        <v>72</v>
      </c>
      <c r="C45" s="139" t="s">
        <v>76</v>
      </c>
    </row>
    <row r="46" spans="2:3" ht="52.8" x14ac:dyDescent="0.25">
      <c r="B46" s="140"/>
      <c r="C46" s="137" t="s">
        <v>110</v>
      </c>
    </row>
    <row r="47" spans="2:3" x14ac:dyDescent="0.25">
      <c r="B47" s="140"/>
      <c r="C47" s="137"/>
    </row>
    <row r="48" spans="2:3" x14ac:dyDescent="0.25">
      <c r="B48" s="138" t="s">
        <v>73</v>
      </c>
      <c r="C48" s="139" t="s">
        <v>101</v>
      </c>
    </row>
    <row r="49" spans="2:3" ht="52.8" x14ac:dyDescent="0.25">
      <c r="B49" s="140"/>
      <c r="C49" s="135" t="s">
        <v>105</v>
      </c>
    </row>
    <row r="50" spans="2:3" x14ac:dyDescent="0.25">
      <c r="B50" s="141"/>
      <c r="C50" s="135"/>
    </row>
    <row r="51" spans="2:3" x14ac:dyDescent="0.25">
      <c r="B51" s="138" t="s">
        <v>74</v>
      </c>
      <c r="C51" s="139" t="s">
        <v>111</v>
      </c>
    </row>
    <row r="52" spans="2:3" ht="105.6" x14ac:dyDescent="0.25">
      <c r="B52" s="140"/>
      <c r="C52" s="135" t="s">
        <v>124</v>
      </c>
    </row>
    <row r="53" spans="2:3" hidden="1" x14ac:dyDescent="0.25">
      <c r="B53" s="136"/>
    </row>
  </sheetData>
  <sheetProtection algorithmName="SHA-512" hashValue="xGqPv9k9v9LcHOEa9qH/tmYrXNwjKVdfEES9m3rdeESf1LnfTX2aJ3FQGi+gO1M9vfkTfc/TsUn1kKtyUwTLuw==" saltValue="g7lXTgnk4R2XQNNtj4u2PQ==" spinCount="100000" sheet="1" objects="1" scenarios="1" selectLockedCells="1"/>
  <hyperlinks>
    <hyperlink ref="C20" r:id="rId1" xr:uid="{00000000-0004-0000-0E00-000000000000}"/>
    <hyperlink ref="C9" r:id="rId2" xr:uid="{00000000-0004-0000-0E00-000001000000}"/>
  </hyperlinks>
  <pageMargins left="0.39370078740157483" right="0.39370078740157483" top="0.78740157480314965" bottom="0.78740157480314965" header="0.31496062992125984" footer="0.31496062992125984"/>
  <pageSetup paperSize="9" orientation="portrait"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15</vt:i4>
      </vt:variant>
      <vt:variant>
        <vt:lpstr>Benannte Bereiche</vt:lpstr>
      </vt:variant>
      <vt:variant>
        <vt:i4>13</vt:i4>
      </vt:variant>
    </vt:vector>
  </HeadingPairs>
  <TitlesOfParts>
    <vt:vector size="28" baseType="lpstr">
      <vt:lpstr>Stammdaten</vt:lpstr>
      <vt:lpstr>1</vt:lpstr>
      <vt:lpstr>2</vt:lpstr>
      <vt:lpstr>3</vt:lpstr>
      <vt:lpstr>4</vt:lpstr>
      <vt:lpstr>5</vt:lpstr>
      <vt:lpstr>6</vt:lpstr>
      <vt:lpstr>7</vt:lpstr>
      <vt:lpstr>8</vt:lpstr>
      <vt:lpstr>9</vt:lpstr>
      <vt:lpstr>10</vt:lpstr>
      <vt:lpstr>11</vt:lpstr>
      <vt:lpstr>12</vt:lpstr>
      <vt:lpstr>Summen</vt:lpstr>
      <vt:lpstr>Nutzungshinweise</vt:lpstr>
      <vt:lpstr>'1'!Druckbereich</vt:lpstr>
      <vt:lpstr>'10'!Druckbereich</vt:lpstr>
      <vt:lpstr>'11'!Druckbereich</vt:lpstr>
      <vt:lpstr>'12'!Druckbereich</vt:lpstr>
      <vt:lpstr>'2'!Druckbereich</vt:lpstr>
      <vt:lpstr>'3'!Druckbereich</vt:lpstr>
      <vt:lpstr>'4'!Druckbereich</vt:lpstr>
      <vt:lpstr>'5'!Druckbereich</vt:lpstr>
      <vt:lpstr>'6'!Druckbereich</vt:lpstr>
      <vt:lpstr>'7'!Druckbereich</vt:lpstr>
      <vt:lpstr>'8'!Druckbereich</vt:lpstr>
      <vt:lpstr>'9'!Druckbereich</vt:lpstr>
      <vt:lpstr>Summen!Druckbereich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Balke-Messer, Gabriele</dc:creator>
  <cp:lastModifiedBy>Balke-Messer, Gabriele</cp:lastModifiedBy>
  <cp:lastPrinted>2025-05-14T12:00:13Z</cp:lastPrinted>
  <dcterms:created xsi:type="dcterms:W3CDTF">2011-02-10T11:12:35Z</dcterms:created>
  <dcterms:modified xsi:type="dcterms:W3CDTF">2025-12-03T10:07:03Z</dcterms:modified>
  <cp:contentStatus/>
</cp:coreProperties>
</file>